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A Profile" sheetId="2" state="visible" r:id="rId4"/>
    <sheet name="B Company Type" sheetId="3" state="visible" r:id="rId5"/>
    <sheet name="C Gates" sheetId="4" state="visible" r:id="rId6"/>
    <sheet name="D Threshold" sheetId="5" state="visible" r:id="rId7"/>
    <sheet name="E Scorecard" sheetId="6" state="visible" r:id="rId8"/>
    <sheet name="F Decision" sheetId="7" state="visible" r:id="rId9"/>
    <sheet name="G Techniques" sheetId="8" state="visible" r:id="rId10"/>
    <sheet name="H First 90 Days" sheetId="9" state="visible" r:id="rId11"/>
    <sheet name="I Review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<sst xmlns="http://schemas.openxmlformats.org/spreadsheetml/2006/main" count="422" uniqueCount="359">
  <si>
    <t xml:space="preserve">GH 3.0 Readiness and Decision Workbook</t>
  </si>
  <si>
    <t xml:space="preserve">Should your company adopt Growth Hacking 3.0, how far should it automate, and where should it start? This workbook is the fillable version of the template in Appendix E of Growth Hacking 3.0. It takes about an hour and works best when the founder or chief executive, the marketing head and the product or technology head fill it in together.</t>
  </si>
  <si>
    <t xml:space="preserve">How to use it</t>
  </si>
  <si>
    <t xml:space="preserve">A Profile</t>
  </si>
  <si>
    <t xml:space="preserve">Describe your company</t>
  </si>
  <si>
    <t xml:space="preserve">B Company Type</t>
  </si>
  <si>
    <t xml:space="preserve">Choose the type that fits you</t>
  </si>
  <si>
    <t xml:space="preserve">C Gates</t>
  </si>
  <si>
    <t xml:space="preserve">Answer five must-pass questions</t>
  </si>
  <si>
    <t xml:space="preserve">D Threshold</t>
  </si>
  <si>
    <t xml:space="preserve">Score your data, and check whether a test can give a reliable answer</t>
  </si>
  <si>
    <t xml:space="preserve">E Scorecard</t>
  </si>
  <si>
    <t xml:space="preserve">Score 28 statements on your readiness</t>
  </si>
  <si>
    <t xml:space="preserve">F Decision</t>
  </si>
  <si>
    <t xml:space="preserve">Read your decision (filled in automatically)</t>
  </si>
  <si>
    <t xml:space="preserve">G Techniques</t>
  </si>
  <si>
    <t xml:space="preserve">See the techniques that fit your position</t>
  </si>
  <si>
    <t xml:space="preserve">H First 90 Days</t>
  </si>
  <si>
    <t xml:space="preserve">Set a target, rank ideas and design your first test</t>
  </si>
  <si>
    <t xml:space="preserve">I Review</t>
  </si>
  <si>
    <t xml:space="preserve">Track progress every quarter</t>
  </si>
  <si>
    <t xml:space="preserve">Colour key</t>
  </si>
  <si>
    <t xml:space="preserve">Yellow</t>
  </si>
  <si>
    <t xml:space="preserve">Your input: type or choose from the drop-down list</t>
  </si>
  <si>
    <t xml:space="preserve">Blue</t>
  </si>
  <si>
    <t xml:space="preserve">Calculated for you: do not type here</t>
  </si>
  <si>
    <t xml:space="preserve">Your result so far</t>
  </si>
  <si>
    <t xml:space="preserve">Company</t>
  </si>
  <si>
    <t xml:space="preserve">Company type</t>
  </si>
  <si>
    <t xml:space="preserve">Gates passed</t>
  </si>
  <si>
    <t xml:space="preserve">Data threshold</t>
  </si>
  <si>
    <t xml:space="preserve">Readiness</t>
  </si>
  <si>
    <t xml:space="preserve">Weakest two areas</t>
  </si>
  <si>
    <t xml:space="preserve">Your decision</t>
  </si>
  <si>
    <t xml:space="preserve">Techniques for you</t>
  </si>
  <si>
    <t xml:space="preserve">The score bands are indicative, based on the authors' research on Data Threshold Awareness (Gujar, 2025, 2026) and common practice in growth teams. Use the workbook as a guide to discussion, not as a substitute for judgement.</t>
  </si>
  <si>
    <t xml:space="preserve">Want help reading your results? Request a free 30-minute Growth Readiness Review at www.brandpipers.com/growthhackingbook.</t>
  </si>
  <si>
    <t xml:space="preserve">From Growth Hacking 3.0 by Vivek Gujar, PhD and Ashwani K S Rathore  ·  www.brandpipers.com/growthhackingbook</t>
  </si>
  <si>
    <t xml:space="preserve">Part A: Company Profile</t>
  </si>
  <si>
    <t xml:space="preserve">Fill in the yellow cells. Part A gives the context for your scores; the numbers here also help you score Part D.</t>
  </si>
  <si>
    <t xml:space="preserve">#</t>
  </si>
  <si>
    <t xml:space="preserve">Item</t>
  </si>
  <si>
    <t xml:space="preserve">Your answer</t>
  </si>
  <si>
    <t xml:space="preserve">Company name</t>
  </si>
  <si>
    <t xml:space="preserve">Industry or sector (and 10Ps group, A to F)</t>
  </si>
  <si>
    <t xml:space="preserve">Year founded</t>
  </si>
  <si>
    <t xml:space="preserve">Business model (B2C, B2B, B2G, D2C, marketplace, SaaS, services, retail)</t>
  </si>
  <si>
    <t xml:space="preserve">Annual revenue band</t>
  </si>
  <si>
    <t xml:space="preserve">Number of employees</t>
  </si>
  <si>
    <t xml:space="preserve">Customers today (number, and who they are)</t>
  </si>
  <si>
    <t xml:space="preserve">Main channels to reach customers</t>
  </si>
  <si>
    <t xml:space="preserve">Engaged users or active accounts each month</t>
  </si>
  <si>
    <t xml:space="preserve">Positive interactions each month (orders, bookings, likes, sessions, alerts)</t>
  </si>
  <si>
    <t xml:space="preserve">How often a typical customer interacts (daily, weekly, monthly, a few times a year)</t>
  </si>
  <si>
    <t xml:space="preserve">Months of clean, consistent behavioural data</t>
  </si>
  <si>
    <t xml:space="preserve">Conversion rate on the key action (%)</t>
  </si>
  <si>
    <t xml:space="preserve">Consent and legal basis to use data for personalization (none, partial, clear)</t>
  </si>
  <si>
    <t xml:space="preserve">Who will own growth (name and role)</t>
  </si>
  <si>
    <t xml:space="preserve">Monthly budget available for experiments</t>
  </si>
  <si>
    <t xml:space="preserve">Main growth goal for the next 12 months</t>
  </si>
  <si>
    <t xml:space="preserve">Filled in by, and date</t>
  </si>
  <si>
    <t xml:space="preserve">Tip: for business-to-business firms, count active accounts, sites and transactions rather than users.</t>
  </si>
  <si>
    <t xml:space="preserve">Part B: Identify Your Company Type</t>
  </si>
  <si>
    <t xml:space="preserve">Choose the description that fits you best in the yellow cell. It sets your starting expectations before you score.</t>
  </si>
  <si>
    <t xml:space="preserve">Type</t>
  </si>
  <si>
    <t xml:space="preserve">Description</t>
  </si>
  <si>
    <t xml:space="preserve">What GH 3.0 usually means for you</t>
  </si>
  <si>
    <t xml:space="preserve">Usual threshold position</t>
  </si>
  <si>
    <t xml:space="preserve">1. Seeker</t>
  </si>
  <si>
    <t xml:space="preserve">Early stage; product still changing; few paying customers</t>
  </si>
  <si>
    <t xml:space="preserve">Prove the product works first. Small learning tests can start now; growth hacks come later</t>
  </si>
  <si>
    <t xml:space="preserve">Before</t>
  </si>
  <si>
    <t xml:space="preserve">2. Scaler</t>
  </si>
  <si>
    <t xml:space="preserve">Product works and customers return; growth is limited by reach</t>
  </si>
  <si>
    <t xml:space="preserve">The strongest fit: fast, data-led experiments across the funnel</t>
  </si>
  <si>
    <t xml:space="preserve">Near</t>
  </si>
  <si>
    <t xml:space="preserve">3. Optimiser</t>
  </si>
  <si>
    <t xml:space="preserve">Established company with steady sales and plenty of data</t>
  </si>
  <si>
    <t xml:space="preserve">A dedicated team testing pricing, retention and new channels; agents can run much of the loop</t>
  </si>
  <si>
    <t xml:space="preserve">After</t>
  </si>
  <si>
    <t xml:space="preserve">4. Relationship seller</t>
  </si>
  <si>
    <t xml:space="preserve">Few large customers; long sales cycles (B2B, government, projects)</t>
  </si>
  <si>
    <t xml:space="preserve">Adapted GH: free tools, proposals, account-based tests, referrals and win rates</t>
  </si>
  <si>
    <t xml:space="preserve">Count accounts and interactions, not users</t>
  </si>
  <si>
    <t xml:space="preserve">5. Traditional or local business</t>
  </si>
  <si>
    <t xml:space="preserve">Offline sales; little digital data</t>
  </si>
  <si>
    <t xml:space="preserve">Start with Collect: capture data first, borrow a base (WhatsApp, marketplaces), then run simple tests</t>
  </si>
  <si>
    <t xml:space="preserve">6. Regulated business</t>
  </si>
  <si>
    <t xml:space="preserve">Banking, health, pharma, education, public sector</t>
  </si>
  <si>
    <t xml:space="preserve">Possible within strict guardrails; legal review and consent come first</t>
  </si>
  <si>
    <t xml:space="preserve">Any</t>
  </si>
  <si>
    <t xml:space="preserve">Your company type</t>
  </si>
  <si>
    <t xml:space="preserve">What it usually means</t>
  </si>
  <si>
    <t xml:space="preserve">Part C: Gate Questions (Must Pass)</t>
  </si>
  <si>
    <t xml:space="preserve">Answer Yes or No. Any No caps your result at "Build the foundations first", whatever your scores in Parts D and E.</t>
  </si>
  <si>
    <t xml:space="preserve">Gate question</t>
  </si>
  <si>
    <t xml:space="preserve">Yes / No</t>
  </si>
  <si>
    <t xml:space="preserve">G1</t>
  </si>
  <si>
    <t xml:space="preserve">Do customers who try the product come back, pay again or recommend it without being pushed? (product-market fit)</t>
  </si>
  <si>
    <t xml:space="preserve">G2</t>
  </si>
  <si>
    <t xml:space="preserve">Can you see and record what customers do, through a website, app, CRM, sales register or point of sale?</t>
  </si>
  <si>
    <t xml:space="preserve">G3</t>
  </si>
  <si>
    <t xml:space="preserve">Will the leadership allow small experiments that may fail, and accept results that go against opinion?</t>
  </si>
  <si>
    <t xml:space="preserve">G4</t>
  </si>
  <si>
    <t xml:space="preserve">Can you change the offer, message, price or product within weeks rather than months?</t>
  </si>
  <si>
    <t xml:space="preserve">G5</t>
  </si>
  <si>
    <t xml:space="preserve">Are you clear on the legal and privacy limits for using customer data in your sector (for example, India's DPDP Act 2023 and Rules 2025)?</t>
  </si>
  <si>
    <t xml:space="preserve">Gates answered</t>
  </si>
  <si>
    <t xml:space="preserve">Gates passed (out of 5)</t>
  </si>
  <si>
    <t xml:space="preserve">Status</t>
  </si>
  <si>
    <t xml:space="preserve">Part D: The Data Threshold Check</t>
  </si>
  <si>
    <t xml:space="preserve">Score each signal 0, 1 or 2 in the yellow column. This tells you how much your data can support algorithmic growth methods (Gujar, 2025, 2026; Chapter 2).</t>
  </si>
  <si>
    <t xml:space="preserve">Signal</t>
  </si>
  <si>
    <t xml:space="preserve">Scores 0</t>
  </si>
  <si>
    <t xml:space="preserve">Scores 1</t>
  </si>
  <si>
    <t xml:space="preserve">Scores 2</t>
  </si>
  <si>
    <t xml:space="preserve">Your score</t>
  </si>
  <si>
    <t xml:space="preserve">Engaged users or active accounts</t>
  </si>
  <si>
    <t xml:space="preserve">Under 10k</t>
  </si>
  <si>
    <t xml:space="preserve">10k to 50k</t>
  </si>
  <si>
    <t xml:space="preserve">Over 50k</t>
  </si>
  <si>
    <t xml:space="preserve">Positive interactions each month</t>
  </si>
  <si>
    <t xml:space="preserve">Under 5k</t>
  </si>
  <si>
    <t xml:space="preserve">5k to 25k</t>
  </si>
  <si>
    <t xml:space="preserve">Over 25k</t>
  </si>
  <si>
    <t xml:space="preserve">How often customers interact</t>
  </si>
  <si>
    <t xml:space="preserve">A few times a year</t>
  </si>
  <si>
    <t xml:space="preserve">Monthly</t>
  </si>
  <si>
    <t xml:space="preserve">Weekly or daily</t>
  </si>
  <si>
    <t xml:space="preserve">Months of clean data</t>
  </si>
  <si>
    <t xml:space="preserve">Under 6</t>
  </si>
  <si>
    <t xml:space="preserve">6 to 12</t>
  </si>
  <si>
    <t xml:space="preserve">Over 12</t>
  </si>
  <si>
    <t xml:space="preserve">Can read a reliable test within a month</t>
  </si>
  <si>
    <t xml:space="preserve">No</t>
  </si>
  <si>
    <t xml:space="preserve">Only for big changes</t>
  </si>
  <si>
    <t xml:space="preserve">Yes, even for 10% changes</t>
  </si>
  <si>
    <t xml:space="preserve">Consent and data quality</t>
  </si>
  <si>
    <t xml:space="preserve">Weak</t>
  </si>
  <si>
    <t xml:space="preserve">Partial</t>
  </si>
  <si>
    <t xml:space="preserve">Strong</t>
  </si>
  <si>
    <t xml:space="preserve">Total (out of 12)</t>
  </si>
  <si>
    <t xml:space="preserve">Your position</t>
  </si>
  <si>
    <t xml:space="preserve">What the position means</t>
  </si>
  <si>
    <t xml:space="preserve">Score</t>
  </si>
  <si>
    <t xml:space="preserve">Position</t>
  </si>
  <si>
    <t xml:space="preserve">What it means</t>
  </si>
  <si>
    <t xml:space="preserve">0 to 4</t>
  </si>
  <si>
    <t xml:space="preserve">Before the threshold</t>
  </si>
  <si>
    <t xml:space="preserve">Algorithms will mostly disappoint. Grow through product, people and partnerships, and collect clean data.</t>
  </si>
  <si>
    <t xml:space="preserve">5 to 8</t>
  </si>
  <si>
    <t xml:space="preserve">Near the threshold</t>
  </si>
  <si>
    <t xml:space="preserve">Each new customer adds the most value (the peak of the bell). Switch on testing and simple personalization.</t>
  </si>
  <si>
    <t xml:space="preserve">9 to 12</t>
  </si>
  <si>
    <t xml:space="preserve">After the threshold</t>
  </si>
  <si>
    <t xml:space="preserve">Let AI and agents run the loop, within guardrails; look for richer signals and new products.</t>
  </si>
  <si>
    <t xml:space="preserve">Can your tests give a reliable answer?  (rule of thumb: n = 16 × p × (1 − p) ÷ d² users for each version; Lehr, 1992)</t>
  </si>
  <si>
    <t xml:space="preserve">Your conversion rate on the key action</t>
  </si>
  <si>
    <t xml:space="preserve">Improvement you want to detect (relative, e.g. 10%)</t>
  </si>
  <si>
    <t xml:space="preserve">Your monthly users (or visitors) reaching that action</t>
  </si>
  <si>
    <t xml:space="preserve">Users needed for each version</t>
  </si>
  <si>
    <t xml:space="preserve">Users needed in total (two versions)</t>
  </si>
  <si>
    <t xml:space="preserve">Months for one reliable test at your traffic</t>
  </si>
  <si>
    <t xml:space="preserve">Verdict</t>
  </si>
  <si>
    <t xml:space="preserve">Example values are shown (5% conversion, a 10% improvement, 20,000 monthly users); replace them with your own. The book's table in Part D uses the same rule.</t>
  </si>
  <si>
    <t xml:space="preserve">Part E: Readiness Scorecard</t>
  </si>
  <si>
    <t xml:space="preserve">Score each statement from 1 (not true at all) to 5 (fully true and already practised). The areas follow the six stages of the Gujar-Rathore Performatics GH Framework™, with Foundations before them and Guardrails around them.</t>
  </si>
  <si>
    <t xml:space="preserve">Area</t>
  </si>
  <si>
    <t xml:space="preserve">Statement</t>
  </si>
  <si>
    <t xml:space="preserve">Score (1 to 5)</t>
  </si>
  <si>
    <t xml:space="preserve">Foundations</t>
  </si>
  <si>
    <t xml:space="preserve">We can state in one sentence who our best customer is and why they buy</t>
  </si>
  <si>
    <t xml:space="preserve">We have one clear growth metric that the whole company follows (the North Star)</t>
  </si>
  <si>
    <t xml:space="preserve">People from marketing, product, sales and technology can work as one team on growth</t>
  </si>
  <si>
    <t xml:space="preserve">Our unit economics are known: the cost to win a customer and the value of a customer over time</t>
  </si>
  <si>
    <t xml:space="preserve">Collect</t>
  </si>
  <si>
    <t xml:space="preserve">We capture data at every main touchpoint: enquiry, purchase, use, support and repeat purchase</t>
  </si>
  <si>
    <t xml:space="preserve">Our data sits in one place, or can be joined, and is reasonably clean</t>
  </si>
  <si>
    <t xml:space="preserve">We collect customer feedback regularly, not only when there is a complaint</t>
  </si>
  <si>
    <t xml:space="preserve">Learn</t>
  </si>
  <si>
    <t xml:space="preserve">We review the data at least monthly and turn it into insights, not just reports</t>
  </si>
  <si>
    <t xml:space="preserve">We know where customers drop off in our funnel</t>
  </si>
  <si>
    <t xml:space="preserve">We understand why our best customers stay and why others leave</t>
  </si>
  <si>
    <t xml:space="preserve">Predict</t>
  </si>
  <si>
    <t xml:space="preserve">We can estimate which customers are likely to buy, return or leave</t>
  </si>
  <si>
    <t xml:space="preserve">We rank ideas by expected impact, confidence and ease before acting on them</t>
  </si>
  <si>
    <t xml:space="preserve">We use tools such as analytics, CRM scoring, LLMs or AI agents to forecast and prioritise</t>
  </si>
  <si>
    <t xml:space="preserve">Test</t>
  </si>
  <si>
    <t xml:space="preserve">We run controlled experiments (A/B tests, pilots) with a clear hypothesis and a holdout</t>
  </si>
  <si>
    <t xml:space="preserve">We can run several small tests each month at low cost</t>
  </si>
  <si>
    <t xml:space="preserve">A failed test is treated as learning, not as blame</t>
  </si>
  <si>
    <t xml:space="preserve">Deploy</t>
  </si>
  <si>
    <t xml:space="preserve">Winning ideas are rolled out quickly across channels and teams</t>
  </si>
  <si>
    <t xml:space="preserve">Our technology lets us automate what works: emails, offers, onboarding, referrals</t>
  </si>
  <si>
    <t xml:space="preserve">Sales, service and operations can absorb the extra demand that growth brings</t>
  </si>
  <si>
    <t xml:space="preserve">Where AI agents act for us, they work within spend limits, approval rules and full logs</t>
  </si>
  <si>
    <t xml:space="preserve">Measure</t>
  </si>
  <si>
    <t xml:space="preserve">Every campaign and change has a metric defined before it starts</t>
  </si>
  <si>
    <t xml:space="preserve">We measure results across the full funnel, not only acquisition</t>
  </si>
  <si>
    <t xml:space="preserve">Each decision is informed by the results of the last one, so learning compounds</t>
  </si>
  <si>
    <t xml:space="preserve">Guardrails</t>
  </si>
  <si>
    <t xml:space="preserve">Growth goals are tied to business goals, not to vanity numbers</t>
  </si>
  <si>
    <t xml:space="preserve">Experiment budgets have limits and are reviewed</t>
  </si>
  <si>
    <t xml:space="preserve">No test may harm the brand, mislead customers or breach trust</t>
  </si>
  <si>
    <t xml:space="preserve">Data use respects privacy law and customer consent</t>
  </si>
  <si>
    <t xml:space="preserve">Customers are told when they deal with AI, and can always reach a person</t>
  </si>
  <si>
    <t xml:space="preserve">Area scores</t>
  </si>
  <si>
    <t xml:space="preserve">Maximum</t>
  </si>
  <si>
    <t xml:space="preserve">% of maximum</t>
  </si>
  <si>
    <t xml:space="preserve">Measure (◆ Performatics)</t>
  </si>
  <si>
    <t xml:space="preserve">Total</t>
  </si>
  <si>
    <t xml:space="preserve">Readiness %</t>
  </si>
  <si>
    <t xml:space="preserve">Scores entered</t>
  </si>
  <si>
    <t xml:space="preserve">Reading the area scores</t>
  </si>
  <si>
    <t xml:space="preserve">Part F: The Decision Grid</t>
  </si>
  <si>
    <t xml:space="preserve">Your decision is read automatically where your readiness (Part E) meets your threshold position (Part D). Any failed gate (Part C) caps the result.</t>
  </si>
  <si>
    <t xml:space="preserve">Readiness (Part E)</t>
  </si>
  <si>
    <t xml:space="preserve">Before the threshold (0 to 4)</t>
  </si>
  <si>
    <t xml:space="preserve">Near the threshold (5 to 8)</t>
  </si>
  <si>
    <t xml:space="preserve">After the threshold (9 to 12)</t>
  </si>
  <si>
    <t xml:space="preserve">75% and above</t>
  </si>
  <si>
    <t xml:space="preserve">PILOT threshold moves: build density, seed referrals, collect clean data; do not automate yet</t>
  </si>
  <si>
    <t xml:space="preserve">GO: a growth team, a North Star and 4 to 6 experiments a month across the funnel</t>
  </si>
  <si>
    <t xml:space="preserve">GO WITH AGENTS: let agents run tests and campaigns within guardrails</t>
  </si>
  <si>
    <t xml:space="preserve">55% to 74%</t>
  </si>
  <si>
    <t xml:space="preserve">BUILD, plus threshold moves in one city or segment</t>
  </si>
  <si>
    <t xml:space="preserve">PILOT one funnel stage for 90 days, then decide</t>
  </si>
  <si>
    <t xml:space="preserve">PILOT; fix the weakest area before handing work to agents</t>
  </si>
  <si>
    <t xml:space="preserve">40% to 54%</t>
  </si>
  <si>
    <t xml:space="preserve">BUILD THE FOUNDATIONS for 3 to 6 months</t>
  </si>
  <si>
    <t xml:space="preserve">BUILD THE FOUNDATIONS</t>
  </si>
  <si>
    <t xml:space="preserve">BUILD: you have the data but not yet the discipline</t>
  </si>
  <si>
    <t xml:space="preserve">Below 40%</t>
  </si>
  <si>
    <t xml:space="preserve">NOT NOW: focus on product and customers</t>
  </si>
  <si>
    <t xml:space="preserve">NOT NOW</t>
  </si>
  <si>
    <t xml:space="preserve">Any gate failed</t>
  </si>
  <si>
    <t xml:space="preserve">Capped at BUILD THE FOUNDATIONS: clear the failed gate first; it is the real constraint</t>
  </si>
  <si>
    <t xml:space="preserve">Your result</t>
  </si>
  <si>
    <t xml:space="preserve">Gates passed (Part C)</t>
  </si>
  <si>
    <t xml:space="preserve">Data threshold score (Part D)</t>
  </si>
  <si>
    <t xml:space="preserve">Row in the grid</t>
  </si>
  <si>
    <t xml:space="preserve">Column in the grid</t>
  </si>
  <si>
    <t xml:space="preserve">YOUR DECISION</t>
  </si>
  <si>
    <t xml:space="preserve">Decision record</t>
  </si>
  <si>
    <t xml:space="preserve">Company type (Part B)</t>
  </si>
  <si>
    <t xml:space="preserve">Data threshold score and position (Part D)</t>
  </si>
  <si>
    <t xml:space="preserve">Readiness % (Part E)</t>
  </si>
  <si>
    <t xml:space="preserve">Decision</t>
  </si>
  <si>
    <t xml:space="preserve">Reason in one sentence</t>
  </si>
  <si>
    <t xml:space="preserve">Approved by, and date</t>
  </si>
  <si>
    <t xml:space="preserve">Date of next reassessment</t>
  </si>
  <si>
    <t xml:space="preserve">Part G: Choose Your Techniques</t>
  </si>
  <si>
    <t xml:space="preserve">Pick one or two techniques that match your threshold position and lift your weakest area. For ideas by product see Appendix A; by industry, Appendix B; by number of users, Appendix C2.</t>
  </si>
  <si>
    <t xml:space="preserve">Techniques to choose from</t>
  </si>
  <si>
    <t xml:space="preserve">Avoid for now</t>
  </si>
  <si>
    <t xml:space="preserve">Founder-led customer conversations; borrow a base (marketplaces, WhatsApp, creators); a free tool or calculator; seed referrals in one city or segment; collect clean data from day one; AI for content and replies only</t>
  </si>
  <si>
    <t xml:space="preserve">Recommendation engines; automated optimisation; trusting small A/B tests</t>
  </si>
  <si>
    <t xml:space="preserve">Two-sided referrals; segment-level recommendations; lifecycle reminders with a holdout; tests on big changes; a reverse trial; content that AI assistants can find and cite (GEO); partner integrations</t>
  </si>
  <si>
    <t xml:space="preserve">Under-investing now, when each new customer adds the most value</t>
  </si>
  <si>
    <t xml:space="preserve">Personalization for each customer; a continuous testing programme; agent-run campaigns within guardrails; an agent-ready catalogue and checkout; a developer ecosystem (Appization); outcome-based pricing pilots</t>
  </si>
  <si>
    <t xml:space="preserve">Assuming more of the same data will keep producing large gains</t>
  </si>
  <si>
    <t xml:space="preserve">Your weakest areas</t>
  </si>
  <si>
    <t xml:space="preserve">Techniques you choose (one or two)</t>
  </si>
  <si>
    <t xml:space="preserve">Check your three new Ps: rate each from 1 (not started) to 5 (advanced). The lowest is your bottleneck.</t>
  </si>
  <si>
    <t xml:space="preserve">New P</t>
  </si>
  <si>
    <t xml:space="preserve">What a "5" looks like</t>
  </si>
  <si>
    <t xml:space="preserve">Rating (1 to 5)</t>
  </si>
  <si>
    <t xml:space="preserve">◆ Personalization</t>
  </si>
  <si>
    <t xml:space="preserve">Offers and content adapt to each customer, and the lift is measured against a holdout</t>
  </si>
  <si>
    <t xml:space="preserve">◆ Platforms</t>
  </si>
  <si>
    <t xml:space="preserve">Partners, developers or other sides of the market add value to what you offer</t>
  </si>
  <si>
    <t xml:space="preserve">◆ Performatics</t>
  </si>
  <si>
    <t xml:space="preserve">One North Star, clear guardrails, and decisions settled by tests rather than opinion</t>
  </si>
  <si>
    <t xml:space="preserve">Your bottleneck P</t>
  </si>
  <si>
    <t xml:space="preserve">Part H: First 90 Days (if Go or Pilot)</t>
  </si>
  <si>
    <t xml:space="preserve">Set the target, list and rank your experiment ideas, design each test and check the guardrails before it starts.</t>
  </si>
  <si>
    <t xml:space="preserve">1. Set the target</t>
  </si>
  <si>
    <t xml:space="preserve">North Star metric</t>
  </si>
  <si>
    <t xml:space="preserve">Present value</t>
  </si>
  <si>
    <t xml:space="preserve">Target in 90 days</t>
  </si>
  <si>
    <t xml:space="preserve">Funnel stage to focus on (acquisition, activation, retention, revenue, referral)</t>
  </si>
  <si>
    <t xml:space="preserve">Growth team (names and roles)</t>
  </si>
  <si>
    <t xml:space="preserve">Experiment budget for 90 days</t>
  </si>
  <si>
    <t xml:space="preserve">2. Experiment backlog: score each idea 1 to 10 for Impact, Confidence and Ease. The ICE score is their average (Ellis and Brown, 2017); run the highest first.</t>
  </si>
  <si>
    <t xml:space="preserve">Idea</t>
  </si>
  <si>
    <t xml:space="preserve">Hypothesis ("If we…, then… because…")</t>
  </si>
  <si>
    <t xml:space="preserve">Metric</t>
  </si>
  <si>
    <t xml:space="preserve">Impact</t>
  </si>
  <si>
    <t xml:space="preserve">Confidence</t>
  </si>
  <si>
    <t xml:space="preserve">Ease</t>
  </si>
  <si>
    <t xml:space="preserve">ICE</t>
  </si>
  <si>
    <t xml:space="preserve">Rank</t>
  </si>
  <si>
    <t xml:space="preserve">Example</t>
  </si>
  <si>
    <t xml:space="preserve">Two-sided referral reward in one city</t>
  </si>
  <si>
    <t xml:space="preserve">If we give both sides a free sample, then referrals will double, because friends trust friends</t>
  </si>
  <si>
    <t xml:space="preserve">Referred orders a week</t>
  </si>
  <si>
    <t xml:space="preserve">(example)</t>
  </si>
  <si>
    <t xml:space="preserve">3. The six-stage cycle for each experiment</t>
  </si>
  <si>
    <t xml:space="preserve">Stage</t>
  </si>
  <si>
    <t xml:space="preserve">Question to answer</t>
  </si>
  <si>
    <t xml:space="preserve">Output</t>
  </si>
  <si>
    <t xml:space="preserve">Who or what helps most</t>
  </si>
  <si>
    <t xml:space="preserve">What data do we need, and do we have it, with consent?</t>
  </si>
  <si>
    <t xml:space="preserve">Data source confirmed</t>
  </si>
  <si>
    <t xml:space="preserve">People, CRM, edge devices</t>
  </si>
  <si>
    <t xml:space="preserve">What does the data tell us about this problem?</t>
  </si>
  <si>
    <t xml:space="preserve">Insight in one paragraph</t>
  </si>
  <si>
    <t xml:space="preserve">LLMs to summarise; people to judge</t>
  </si>
  <si>
    <t xml:space="preserve">What result do we expect, and how big?</t>
  </si>
  <si>
    <t xml:space="preserve">Hypothesis and expected change</t>
  </si>
  <si>
    <t xml:space="preserve">LLMs and analytics</t>
  </si>
  <si>
    <t xml:space="preserve">How do we test it fairly and cheaply?</t>
  </si>
  <si>
    <t xml:space="preserve">Test design, users needed, duration</t>
  </si>
  <si>
    <t xml:space="preserve">Agents within limits; holdout</t>
  </si>
  <si>
    <t xml:space="preserve">If it wins, how do we roll it out?</t>
  </si>
  <si>
    <t xml:space="preserve">Rollout plan and owner</t>
  </si>
  <si>
    <t xml:space="preserve">Agents with approval for sensitive changes</t>
  </si>
  <si>
    <t xml:space="preserve">Did it work, and what do we do next?</t>
  </si>
  <si>
    <t xml:space="preserve">Result, learning, next decision</t>
  </si>
  <si>
    <t xml:space="preserve">People review; agents report</t>
  </si>
  <si>
    <t xml:space="preserve">4. Test design sheet (for your top-ranked idea)</t>
  </si>
  <si>
    <t xml:space="preserve">Technique and hypothesis</t>
  </si>
  <si>
    <t xml:space="preserve">Versions to compare, and holdout size</t>
  </si>
  <si>
    <t xml:space="preserve">Users needed per version (see Part D calculator)</t>
  </si>
  <si>
    <t xml:space="preserve">Duration</t>
  </si>
  <si>
    <t xml:space="preserve">North Star and at least two guardrail metrics</t>
  </si>
  <si>
    <t xml:space="preserve">Stop rule (what makes us pause the test)</t>
  </si>
  <si>
    <t xml:space="preserve">Role of AI (LLM, VLM, edge AI, agent)</t>
  </si>
  <si>
    <t xml:space="preserve">What the agent may do alone, and what needs human approval</t>
  </si>
  <si>
    <t xml:space="preserve">Spend limit</t>
  </si>
  <si>
    <t xml:space="preserve">Owner and review date</t>
  </si>
  <si>
    <t xml:space="preserve">5. Guardrails checklist before every test</t>
  </si>
  <si>
    <t xml:space="preserve">Linked to the North Star</t>
  </si>
  <si>
    <t xml:space="preserve">Within the agreed budget</t>
  </si>
  <si>
    <t xml:space="preserve">Safe for the brand</t>
  </si>
  <si>
    <t xml:space="preserve">Honest with customers, with the full price shown</t>
  </si>
  <si>
    <t xml:space="preserve">Consent and privacy respected</t>
  </si>
  <si>
    <t xml:space="preserve">Legal for our sector</t>
  </si>
  <si>
    <t xml:space="preserve">Agent actions limited and logged</t>
  </si>
  <si>
    <t xml:space="preserve">A person can step in</t>
  </si>
  <si>
    <t xml:space="preserve">Ready to start?</t>
  </si>
  <si>
    <t xml:space="preserve">Part I: Keep the Cycle Going</t>
  </si>
  <si>
    <t xml:space="preserve">Hold a monthly ◆ Performatics review: experiments run, won and lost; change in the North Star; what we learned; what we stop, scale or test next; any guardrail breaches. Reassess Parts D and E every quarter.</t>
  </si>
  <si>
    <t xml:space="preserve">Review at day 90</t>
  </si>
  <si>
    <t xml:space="preserve">•  North Star up and guardrails held: move from Pilot to Go.</t>
  </si>
  <si>
    <t xml:space="preserve">•  Flat, but learning is strong: extend the pilot by 60 days.</t>
  </si>
  <si>
    <t xml:space="preserve">•  No learning: return to "Build the foundations".</t>
  </si>
  <si>
    <t xml:space="preserve">•  Threshold score has risen into a new band: revisit Part G and consider giving agents more of the loop.</t>
  </si>
  <si>
    <t xml:space="preserve">Quarterly tracker</t>
  </si>
  <si>
    <t xml:space="preserve">Quarter</t>
  </si>
  <si>
    <t xml:space="preserve">Threshold score and readiness %</t>
  </si>
  <si>
    <t xml:space="preserve">Technique used</t>
  </si>
  <si>
    <t xml:space="preserve">North Star result; guardrails held?</t>
  </si>
  <si>
    <t xml:space="preserve">Next move</t>
  </si>
  <si>
    <t xml:space="preserve">Q1</t>
  </si>
  <si>
    <t xml:space="preserve">Q2</t>
  </si>
  <si>
    <t xml:space="preserve">Q3</t>
  </si>
  <si>
    <t xml:space="preserve">Q4</t>
  </si>
  <si>
    <t xml:space="preserve">Q1 is filled automatically from your current scores. For later quarters, re-score Parts D and E and type the results.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</si>
</sst>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General"/>
    <numFmt numFmtId="167" formatCode="0%"/>
    <numFmt numFmtId="168" formatCode="#,##0"/>
    <numFmt numFmtId="169" formatCode="0.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B3A6B"/>
      <name val="Arial"/>
      <family val="0"/>
      <charset val="1"/>
    </font>
    <font>
      <i val="true"/>
      <sz val="10"/>
      <color rgb="FF626873"/>
      <name val="Arial"/>
      <family val="0"/>
      <charset val="1"/>
    </font>
    <font>
      <b val="true"/>
      <sz val="11"/>
      <color rgb="FF1B3A6B"/>
      <name val="Arial"/>
      <family val="0"/>
      <charset val="1"/>
    </font>
    <font>
      <b val="true"/>
      <sz val="10"/>
      <color rgb="FF1B3A6B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9"/>
      <color rgb="FF626873"/>
      <name val="Arial"/>
      <family val="0"/>
      <charset val="1"/>
    </font>
    <font>
      <i val="true"/>
      <sz val="8"/>
      <color rgb="FF62687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B03A2E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12"/>
      <color rgb="FF1B3A6B"/>
      <name val="Arial"/>
      <family val="0"/>
      <charset val="1"/>
    </font>
    <font>
      <b val="true"/>
      <sz val="12"/>
      <color rgb="FF0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BF0D9"/>
      </patternFill>
    </fill>
    <fill>
      <patternFill patternType="solid">
        <fgColor rgb="FFEEF2F8"/>
        <bgColor rgb="FFFBF0D9"/>
      </patternFill>
    </fill>
    <fill>
      <patternFill patternType="solid">
        <fgColor rgb="FF1B3A6B"/>
        <bgColor rgb="FF333399"/>
      </patternFill>
    </fill>
    <fill>
      <patternFill patternType="solid">
        <fgColor rgb="FFFBF0D9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5"/>
      </left>
      <right style="thin">
        <color rgb="FFBFC7D5"/>
      </right>
      <top style="thin">
        <color rgb="FFBFC7D5"/>
      </top>
      <bottom style="thin">
        <color rgb="FFBFC7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8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8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9" fontId="8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6" fontId="1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9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5"/>
      <rgbColor rgb="FF808080"/>
      <rgbColor rgb="FF9999FF"/>
      <rgbColor rgb="FF993366"/>
      <rgbColor rgb="FFFFF2CC"/>
      <rgbColor rgb="FFEEF2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F0D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26873"/>
      <rgbColor rgb="FF969696"/>
      <rgbColor rgb="FF1B3A6B"/>
      <rgbColor rgb="FF339966"/>
      <rgbColor rgb="FF003300"/>
      <rgbColor rgb="FF333300"/>
      <rgbColor rgb="FFB03A2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GH%203.0%20Readiness%20and%20Decision%20Workbook.xlsx" TargetMode="External"/><Relationship Id="rId2" Type="http://schemas.openxmlformats.org/officeDocument/2006/relationships/hyperlink" Target="GH%203.0%20Readiness%20and%20Decision%20Workbook.xlsx" TargetMode="External"/><Relationship Id="rId3" Type="http://schemas.openxmlformats.org/officeDocument/2006/relationships/hyperlink" Target="GH%203.0%20Readiness%20and%20Decision%20Workbook.xlsx" TargetMode="External"/><Relationship Id="rId4" Type="http://schemas.openxmlformats.org/officeDocument/2006/relationships/hyperlink" Target="GH%203.0%20Readiness%20and%20Decision%20Workbook.xlsx" TargetMode="External"/><Relationship Id="rId5" Type="http://schemas.openxmlformats.org/officeDocument/2006/relationships/hyperlink" Target="GH%203.0%20Readiness%20and%20Decision%20Workbook.xlsx" TargetMode="External"/><Relationship Id="rId6" Type="http://schemas.openxmlformats.org/officeDocument/2006/relationships/hyperlink" Target="GH%203.0%20Readiness%20and%20Decision%20Workbook.xlsx" TargetMode="External"/><Relationship Id="rId7" Type="http://schemas.openxmlformats.org/officeDocument/2006/relationships/hyperlink" Target="GH%203.0%20Readiness%20and%20Decision%20Workbook.xlsx" TargetMode="External"/><Relationship Id="rId8" Type="http://schemas.openxmlformats.org/officeDocument/2006/relationships/hyperlink" Target="GH%203.0%20Readiness%20and%20Decision%20Workbook.xlsx" TargetMode="External"/><Relationship Id="rId9" Type="http://schemas.openxmlformats.org/officeDocument/2006/relationships/hyperlink" Target="GH%203.0%20Readiness%20and%20Decision%20Workbook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50"/>
    <col collapsed="false" customWidth="true" hidden="false" outlineLevel="0" max="3" min="3" style="0" width="40"/>
  </cols>
  <sheetData>
    <row r="1" customFormat="false" ht="18.55" hidden="false" customHeight="false" outlineLevel="0" collapsed="false">
      <c r="A1" s="1" t="s">
        <v>0</v>
      </c>
    </row>
    <row r="2" customFormat="false" ht="43.5" hidden="false" customHeight="true" outlineLevel="0" collapsed="false">
      <c r="A2" s="2" t="s">
        <v>1</v>
      </c>
      <c r="B2" s="2"/>
      <c r="C2" s="2"/>
    </row>
    <row r="4" customFormat="false" ht="15" hidden="false" customHeight="true" outlineLevel="0" collapsed="false">
      <c r="A4" s="3" t="s">
        <v>2</v>
      </c>
      <c r="B4" s="3"/>
      <c r="C4" s="3"/>
    </row>
    <row r="5" customFormat="false" ht="15" hidden="false" customHeight="true" outlineLevel="0" collapsed="false">
      <c r="A5" s="4" t="s">
        <v>3</v>
      </c>
      <c r="B5" s="5" t="s">
        <v>4</v>
      </c>
      <c r="C5" s="5"/>
    </row>
    <row r="6" customFormat="false" ht="15" hidden="false" customHeight="true" outlineLevel="0" collapsed="false">
      <c r="A6" s="4" t="s">
        <v>5</v>
      </c>
      <c r="B6" s="5" t="s">
        <v>6</v>
      </c>
      <c r="C6" s="5"/>
    </row>
    <row r="7" customFormat="false" ht="15" hidden="false" customHeight="true" outlineLevel="0" collapsed="false">
      <c r="A7" s="4" t="s">
        <v>7</v>
      </c>
      <c r="B7" s="5" t="s">
        <v>8</v>
      </c>
      <c r="C7" s="5"/>
    </row>
    <row r="8" customFormat="false" ht="15" hidden="false" customHeight="true" outlineLevel="0" collapsed="false">
      <c r="A8" s="4" t="s">
        <v>9</v>
      </c>
      <c r="B8" s="5" t="s">
        <v>10</v>
      </c>
      <c r="C8" s="5"/>
    </row>
    <row r="9" customFormat="false" ht="15" hidden="false" customHeight="true" outlineLevel="0" collapsed="false">
      <c r="A9" s="4" t="s">
        <v>11</v>
      </c>
      <c r="B9" s="5" t="s">
        <v>12</v>
      </c>
      <c r="C9" s="5"/>
    </row>
    <row r="10" customFormat="false" ht="15" hidden="false" customHeight="true" outlineLevel="0" collapsed="false">
      <c r="A10" s="4" t="s">
        <v>13</v>
      </c>
      <c r="B10" s="5" t="s">
        <v>14</v>
      </c>
      <c r="C10" s="5"/>
    </row>
    <row r="11" customFormat="false" ht="15" hidden="false" customHeight="true" outlineLevel="0" collapsed="false">
      <c r="A11" s="4" t="s">
        <v>15</v>
      </c>
      <c r="B11" s="5" t="s">
        <v>16</v>
      </c>
      <c r="C11" s="5"/>
    </row>
    <row r="12" customFormat="false" ht="15" hidden="false" customHeight="true" outlineLevel="0" collapsed="false">
      <c r="A12" s="4" t="s">
        <v>17</v>
      </c>
      <c r="B12" s="5" t="s">
        <v>18</v>
      </c>
      <c r="C12" s="5"/>
    </row>
    <row r="13" customFormat="false" ht="15" hidden="false" customHeight="true" outlineLevel="0" collapsed="false">
      <c r="A13" s="4" t="s">
        <v>19</v>
      </c>
      <c r="B13" s="5" t="s">
        <v>20</v>
      </c>
      <c r="C13" s="5"/>
    </row>
    <row r="15" customFormat="false" ht="15" hidden="false" customHeight="true" outlineLevel="0" collapsed="false">
      <c r="A15" s="3" t="s">
        <v>21</v>
      </c>
      <c r="B15" s="3"/>
      <c r="C15" s="3"/>
    </row>
    <row r="16" customFormat="false" ht="15" hidden="false" customHeight="true" outlineLevel="0" collapsed="false">
      <c r="A16" s="6" t="s">
        <v>22</v>
      </c>
      <c r="B16" s="5" t="s">
        <v>23</v>
      </c>
      <c r="C16" s="5"/>
    </row>
    <row r="17" customFormat="false" ht="15" hidden="false" customHeight="true" outlineLevel="0" collapsed="false">
      <c r="A17" s="7" t="s">
        <v>24</v>
      </c>
      <c r="B17" s="5" t="s">
        <v>25</v>
      </c>
      <c r="C17" s="5"/>
    </row>
    <row r="19" customFormat="false" ht="15" hidden="false" customHeight="true" outlineLevel="0" collapsed="false">
      <c r="A19" s="3" t="s">
        <v>26</v>
      </c>
      <c r="B19" s="3"/>
      <c r="C19" s="3"/>
    </row>
    <row r="20" customFormat="false" ht="15" hidden="false" customHeight="false" outlineLevel="0" collapsed="false">
      <c r="A20" s="8" t="s">
        <v>27</v>
      </c>
      <c r="B20" s="7" t="str">
        <f aca="false">IF('A Profile'!C5="","",'A Profile'!C5)</f>
        <v/>
      </c>
      <c r="C20" s="7"/>
    </row>
    <row r="21" customFormat="false" ht="15" hidden="false" customHeight="false" outlineLevel="0" collapsed="false">
      <c r="A21" s="8" t="s">
        <v>28</v>
      </c>
      <c r="B21" s="7" t="n">
        <f aca="false">'B Company Type'!B12</f>
        <v>0</v>
      </c>
      <c r="C21" s="7"/>
    </row>
    <row r="22" customFormat="false" ht="15" hidden="false" customHeight="false" outlineLevel="0" collapsed="false">
      <c r="A22" s="8" t="s">
        <v>29</v>
      </c>
      <c r="B22" s="7" t="str">
        <f aca="false">'F Decision'!B12</f>
        <v>0 of 5</v>
      </c>
      <c r="C22" s="7"/>
    </row>
    <row r="23" customFormat="false" ht="15" hidden="false" customHeight="false" outlineLevel="0" collapsed="false">
      <c r="A23" s="8" t="s">
        <v>30</v>
      </c>
      <c r="B23" s="7" t="str">
        <f aca="false">'F Decision'!B13</f>
        <v>Not complete</v>
      </c>
      <c r="C23" s="7"/>
    </row>
    <row r="24" customFormat="false" ht="15" hidden="false" customHeight="false" outlineLevel="0" collapsed="false">
      <c r="A24" s="8" t="s">
        <v>31</v>
      </c>
      <c r="B24" s="7" t="str">
        <f aca="false">'F Decision'!B14</f>
        <v>Not complete</v>
      </c>
      <c r="C24" s="7"/>
    </row>
    <row r="25" customFormat="false" ht="15" hidden="false" customHeight="false" outlineLevel="0" collapsed="false">
      <c r="A25" s="8" t="s">
        <v>32</v>
      </c>
      <c r="B25" s="7" t="str">
        <f aca="false">'E Scorecard'!B46</f>
        <v/>
      </c>
      <c r="C25" s="7"/>
    </row>
    <row r="26" customFormat="false" ht="30" hidden="false" customHeight="true" outlineLevel="0" collapsed="false">
      <c r="A26" s="8" t="s">
        <v>33</v>
      </c>
      <c r="B26" s="9" t="str">
        <f aca="false">'F Decision'!B17</f>
        <v>Complete Parts C, D and E to see your decision</v>
      </c>
      <c r="C26" s="9"/>
    </row>
    <row r="27" customFormat="false" ht="60" hidden="false" customHeight="true" outlineLevel="0" collapsed="false">
      <c r="A27" s="8" t="s">
        <v>34</v>
      </c>
      <c r="B27" s="7" t="str">
        <f aca="false">'G Techniques'!B10</f>
        <v>Complete Part D first</v>
      </c>
      <c r="C27" s="7"/>
    </row>
    <row r="29" customFormat="false" ht="30" hidden="false" customHeight="true" outlineLevel="0" collapsed="false">
      <c r="A29" s="10" t="s">
        <v>35</v>
      </c>
      <c r="B29" s="10"/>
      <c r="C29" s="10"/>
    </row>
    <row r="30" customFormat="false" ht="15" hidden="false" customHeight="true" outlineLevel="0" collapsed="false">
      <c r="A30" s="10" t="s">
        <v>36</v>
      </c>
      <c r="B30" s="10"/>
      <c r="C30" s="10"/>
    </row>
    <row r="32" customFormat="false" ht="15" hidden="false" customHeight="true" outlineLevel="0" collapsed="false">
      <c r="A32" s="11" t="s">
        <v>37</v>
      </c>
      <c r="B32" s="11"/>
      <c r="C32" s="11"/>
    </row>
  </sheetData>
  <mergeCells count="26">
    <mergeCell ref="A2:C2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15:C15"/>
    <mergeCell ref="B16:C16"/>
    <mergeCell ref="B17:C17"/>
    <mergeCell ref="A19:C19"/>
    <mergeCell ref="B20:C20"/>
    <mergeCell ref="B21:C21"/>
    <mergeCell ref="B22:C22"/>
    <mergeCell ref="B23:C23"/>
    <mergeCell ref="B24:C24"/>
    <mergeCell ref="B25:C25"/>
    <mergeCell ref="B26:C26"/>
    <mergeCell ref="B27:C27"/>
    <mergeCell ref="A29:C29"/>
    <mergeCell ref="A30:C30"/>
    <mergeCell ref="A32:C32"/>
  </mergeCells>
  <hyperlinks>
    <hyperlink ref="A5" r:id="rId1" location="'A%20Profile'!A1" display="A Profile"/>
    <hyperlink ref="A6" r:id="rId2" location="'B%20Company%20Type'!A1" display="B Company Type"/>
    <hyperlink ref="A7" r:id="rId3" location="'C%20Gates'!A1" display="C Gates"/>
    <hyperlink ref="A8" r:id="rId4" location="'D%20Threshold'!A1" display="D Threshold"/>
    <hyperlink ref="A9" r:id="rId5" location="'E%20Scorecard'!A1" display="E Scorecard"/>
    <hyperlink ref="A10" r:id="rId6" location="'F%20Decision'!A1" display="F Decision"/>
    <hyperlink ref="A11" r:id="rId7" location="'G%20Techniques'!A1" display="G Techniques"/>
    <hyperlink ref="A12" r:id="rId8" location="'H%20First%2090%20Days'!A1" display="H First 90 Days"/>
    <hyperlink ref="A13" r:id="rId9" location="'I%20Review'!A1" display="I Review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2"/>
    <col collapsed="false" customWidth="true" hidden="false" outlineLevel="0" max="3" min="3" style="0" width="44"/>
  </cols>
  <sheetData>
    <row r="1" customFormat="false" ht="18.55" hidden="false" customHeight="false" outlineLevel="0" collapsed="false">
      <c r="A1" s="1" t="s">
        <v>38</v>
      </c>
    </row>
    <row r="2" customFormat="false" ht="43.5" hidden="false" customHeight="true" outlineLevel="0" collapsed="false">
      <c r="A2" s="2" t="s">
        <v>39</v>
      </c>
      <c r="B2" s="2"/>
      <c r="C2" s="2"/>
    </row>
    <row r="4" customFormat="false" ht="15" hidden="false" customHeight="false" outlineLevel="0" collapsed="false">
      <c r="A4" s="12" t="s">
        <v>40</v>
      </c>
      <c r="B4" s="12" t="s">
        <v>41</v>
      </c>
      <c r="C4" s="12" t="s">
        <v>42</v>
      </c>
    </row>
    <row r="5" customFormat="false" ht="30" hidden="false" customHeight="true" outlineLevel="0" collapsed="false">
      <c r="A5" s="13" t="n">
        <v>1</v>
      </c>
      <c r="B5" s="5" t="s">
        <v>43</v>
      </c>
      <c r="C5" s="6"/>
    </row>
    <row r="6" customFormat="false" ht="30" hidden="false" customHeight="true" outlineLevel="0" collapsed="false">
      <c r="A6" s="13" t="n">
        <v>2</v>
      </c>
      <c r="B6" s="5" t="s">
        <v>44</v>
      </c>
      <c r="C6" s="6"/>
    </row>
    <row r="7" customFormat="false" ht="30" hidden="false" customHeight="true" outlineLevel="0" collapsed="false">
      <c r="A7" s="13" t="n">
        <v>3</v>
      </c>
      <c r="B7" s="5" t="s">
        <v>45</v>
      </c>
      <c r="C7" s="6"/>
    </row>
    <row r="8" customFormat="false" ht="30" hidden="false" customHeight="true" outlineLevel="0" collapsed="false">
      <c r="A8" s="13" t="n">
        <v>4</v>
      </c>
      <c r="B8" s="5" t="s">
        <v>46</v>
      </c>
      <c r="C8" s="6"/>
    </row>
    <row r="9" customFormat="false" ht="30" hidden="false" customHeight="true" outlineLevel="0" collapsed="false">
      <c r="A9" s="13" t="n">
        <v>5</v>
      </c>
      <c r="B9" s="5" t="s">
        <v>47</v>
      </c>
      <c r="C9" s="6"/>
    </row>
    <row r="10" customFormat="false" ht="30" hidden="false" customHeight="true" outlineLevel="0" collapsed="false">
      <c r="A10" s="13" t="n">
        <v>6</v>
      </c>
      <c r="B10" s="5" t="s">
        <v>48</v>
      </c>
      <c r="C10" s="6"/>
    </row>
    <row r="11" customFormat="false" ht="30" hidden="false" customHeight="true" outlineLevel="0" collapsed="false">
      <c r="A11" s="13" t="n">
        <v>7</v>
      </c>
      <c r="B11" s="5" t="s">
        <v>49</v>
      </c>
      <c r="C11" s="6"/>
    </row>
    <row r="12" customFormat="false" ht="30" hidden="false" customHeight="true" outlineLevel="0" collapsed="false">
      <c r="A12" s="13" t="n">
        <v>8</v>
      </c>
      <c r="B12" s="5" t="s">
        <v>50</v>
      </c>
      <c r="C12" s="6"/>
    </row>
    <row r="13" customFormat="false" ht="30" hidden="false" customHeight="true" outlineLevel="0" collapsed="false">
      <c r="A13" s="13" t="n">
        <v>9</v>
      </c>
      <c r="B13" s="5" t="s">
        <v>51</v>
      </c>
      <c r="C13" s="6"/>
    </row>
    <row r="14" customFormat="false" ht="30" hidden="false" customHeight="true" outlineLevel="0" collapsed="false">
      <c r="A14" s="13" t="n">
        <v>10</v>
      </c>
      <c r="B14" s="5" t="s">
        <v>52</v>
      </c>
      <c r="C14" s="6"/>
    </row>
    <row r="15" customFormat="false" ht="30" hidden="false" customHeight="true" outlineLevel="0" collapsed="false">
      <c r="A15" s="13" t="n">
        <v>11</v>
      </c>
      <c r="B15" s="5" t="s">
        <v>53</v>
      </c>
      <c r="C15" s="6"/>
    </row>
    <row r="16" customFormat="false" ht="30" hidden="false" customHeight="true" outlineLevel="0" collapsed="false">
      <c r="A16" s="13" t="n">
        <v>12</v>
      </c>
      <c r="B16" s="5" t="s">
        <v>54</v>
      </c>
      <c r="C16" s="6"/>
    </row>
    <row r="17" customFormat="false" ht="30" hidden="false" customHeight="true" outlineLevel="0" collapsed="false">
      <c r="A17" s="13" t="n">
        <v>13</v>
      </c>
      <c r="B17" s="5" t="s">
        <v>55</v>
      </c>
      <c r="C17" s="14"/>
    </row>
    <row r="18" customFormat="false" ht="30" hidden="false" customHeight="true" outlineLevel="0" collapsed="false">
      <c r="A18" s="13" t="n">
        <v>14</v>
      </c>
      <c r="B18" s="5" t="s">
        <v>56</v>
      </c>
      <c r="C18" s="6"/>
    </row>
    <row r="19" customFormat="false" ht="30" hidden="false" customHeight="true" outlineLevel="0" collapsed="false">
      <c r="A19" s="13" t="n">
        <v>15</v>
      </c>
      <c r="B19" s="5" t="s">
        <v>57</v>
      </c>
      <c r="C19" s="6"/>
    </row>
    <row r="20" customFormat="false" ht="30" hidden="false" customHeight="true" outlineLevel="0" collapsed="false">
      <c r="A20" s="13" t="n">
        <v>16</v>
      </c>
      <c r="B20" s="5" t="s">
        <v>58</v>
      </c>
      <c r="C20" s="6"/>
    </row>
    <row r="21" customFormat="false" ht="30" hidden="false" customHeight="true" outlineLevel="0" collapsed="false">
      <c r="A21" s="13" t="n">
        <v>17</v>
      </c>
      <c r="B21" s="5" t="s">
        <v>59</v>
      </c>
      <c r="C21" s="6"/>
    </row>
    <row r="22" customFormat="false" ht="30" hidden="false" customHeight="true" outlineLevel="0" collapsed="false">
      <c r="A22" s="13" t="n">
        <v>18</v>
      </c>
      <c r="B22" s="5" t="s">
        <v>60</v>
      </c>
      <c r="C22" s="6"/>
    </row>
    <row r="24" customFormat="false" ht="15" hidden="false" customHeight="true" outlineLevel="0" collapsed="false">
      <c r="A24" s="10" t="s">
        <v>61</v>
      </c>
      <c r="B24" s="10"/>
      <c r="C24" s="10"/>
    </row>
    <row r="26" customFormat="false" ht="15" hidden="false" customHeight="true" outlineLevel="0" collapsed="false">
      <c r="A26" s="11" t="s">
        <v>37</v>
      </c>
      <c r="B26" s="11"/>
      <c r="C26" s="11"/>
    </row>
  </sheetData>
  <mergeCells count="3">
    <mergeCell ref="A2:C2"/>
    <mergeCell ref="A24:C24"/>
    <mergeCell ref="A26:C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2"/>
    <col collapsed="false" customWidth="true" hidden="false" outlineLevel="0" max="3" min="3" style="0" width="52"/>
    <col collapsed="false" customWidth="true" hidden="false" outlineLevel="0" max="4" min="4" style="0" width="26"/>
  </cols>
  <sheetData>
    <row r="1" customFormat="false" ht="18.55" hidden="false" customHeight="false" outlineLevel="0" collapsed="false">
      <c r="A1" s="1" t="s">
        <v>62</v>
      </c>
    </row>
    <row r="2" customFormat="false" ht="43.5" hidden="false" customHeight="true" outlineLevel="0" collapsed="false">
      <c r="A2" s="2" t="s">
        <v>63</v>
      </c>
      <c r="B2" s="2"/>
      <c r="C2" s="2"/>
      <c r="D2" s="2"/>
    </row>
    <row r="4" customFormat="false" ht="15" hidden="false" customHeight="false" outlineLevel="0" collapsed="false">
      <c r="A4" s="12" t="s">
        <v>64</v>
      </c>
      <c r="B4" s="12" t="s">
        <v>65</v>
      </c>
      <c r="C4" s="12" t="s">
        <v>66</v>
      </c>
      <c r="D4" s="12" t="s">
        <v>67</v>
      </c>
    </row>
    <row r="5" customFormat="false" ht="33.75" hidden="false" customHeight="true" outlineLevel="0" collapsed="false">
      <c r="A5" s="8" t="s">
        <v>68</v>
      </c>
      <c r="B5" s="5" t="s">
        <v>69</v>
      </c>
      <c r="C5" s="5" t="s">
        <v>70</v>
      </c>
      <c r="D5" s="5" t="s">
        <v>71</v>
      </c>
    </row>
    <row r="6" customFormat="false" ht="33.75" hidden="false" customHeight="true" outlineLevel="0" collapsed="false">
      <c r="A6" s="8" t="s">
        <v>72</v>
      </c>
      <c r="B6" s="5" t="s">
        <v>73</v>
      </c>
      <c r="C6" s="5" t="s">
        <v>74</v>
      </c>
      <c r="D6" s="5" t="s">
        <v>75</v>
      </c>
    </row>
    <row r="7" customFormat="false" ht="33.75" hidden="false" customHeight="true" outlineLevel="0" collapsed="false">
      <c r="A7" s="8" t="s">
        <v>76</v>
      </c>
      <c r="B7" s="5" t="s">
        <v>77</v>
      </c>
      <c r="C7" s="5" t="s">
        <v>78</v>
      </c>
      <c r="D7" s="5" t="s">
        <v>79</v>
      </c>
    </row>
    <row r="8" customFormat="false" ht="33.75" hidden="false" customHeight="true" outlineLevel="0" collapsed="false">
      <c r="A8" s="8" t="s">
        <v>80</v>
      </c>
      <c r="B8" s="5" t="s">
        <v>81</v>
      </c>
      <c r="C8" s="5" t="s">
        <v>82</v>
      </c>
      <c r="D8" s="5" t="s">
        <v>83</v>
      </c>
    </row>
    <row r="9" customFormat="false" ht="33.75" hidden="false" customHeight="true" outlineLevel="0" collapsed="false">
      <c r="A9" s="8" t="s">
        <v>84</v>
      </c>
      <c r="B9" s="5" t="s">
        <v>85</v>
      </c>
      <c r="C9" s="5" t="s">
        <v>86</v>
      </c>
      <c r="D9" s="5" t="s">
        <v>71</v>
      </c>
    </row>
    <row r="10" customFormat="false" ht="33.75" hidden="false" customHeight="true" outlineLevel="0" collapsed="false">
      <c r="A10" s="8" t="s">
        <v>87</v>
      </c>
      <c r="B10" s="5" t="s">
        <v>88</v>
      </c>
      <c r="C10" s="5" t="s">
        <v>89</v>
      </c>
      <c r="D10" s="5" t="s">
        <v>90</v>
      </c>
    </row>
    <row r="12" customFormat="false" ht="15" hidden="false" customHeight="false" outlineLevel="0" collapsed="false">
      <c r="A12" s="8" t="s">
        <v>91</v>
      </c>
      <c r="B12" s="6"/>
    </row>
    <row r="13" customFormat="false" ht="15" hidden="false" customHeight="false" outlineLevel="0" collapsed="false">
      <c r="A13" s="8" t="s">
        <v>67</v>
      </c>
      <c r="B13" s="7" t="str">
        <f aca="false">IF(B12="","",INDEX($D$5:$D$10,MATCH(B12,$A$5:$A$10,0)))</f>
        <v/>
      </c>
    </row>
    <row r="14" customFormat="false" ht="30" hidden="false" customHeight="true" outlineLevel="0" collapsed="false">
      <c r="A14" s="8" t="s">
        <v>92</v>
      </c>
      <c r="B14" s="7" t="str">
        <f aca="false">IF(B12="","",INDEX($C$5:$C$10,MATCH(B12,$A$5:$A$10,0)))</f>
        <v/>
      </c>
      <c r="C14" s="7"/>
      <c r="D14" s="7"/>
    </row>
    <row r="16" customFormat="false" ht="15" hidden="false" customHeight="true" outlineLevel="0" collapsed="false">
      <c r="A16" s="11" t="s">
        <v>37</v>
      </c>
      <c r="B16" s="11"/>
      <c r="C16" s="11"/>
      <c r="D16" s="11"/>
    </row>
  </sheetData>
  <mergeCells count="3">
    <mergeCell ref="A2:D2"/>
    <mergeCell ref="B14:D14"/>
    <mergeCell ref="A16:D16"/>
  </mergeCells>
  <dataValidations count="1">
    <dataValidation allowBlank="true" errorStyle="stop" operator="between" prompt="Pick your company type" promptTitle="Choose" showDropDown="false" showErrorMessage="false" showInputMessage="true" sqref="B12" type="list">
      <formula1>$A$5:$A$10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78"/>
    <col collapsed="false" customWidth="true" hidden="false" outlineLevel="0" max="3" min="3" style="0" width="22"/>
  </cols>
  <sheetData>
    <row r="1" customFormat="false" ht="18.55" hidden="false" customHeight="false" outlineLevel="0" collapsed="false">
      <c r="A1" s="1" t="s">
        <v>93</v>
      </c>
    </row>
    <row r="2" customFormat="false" ht="43.5" hidden="false" customHeight="true" outlineLevel="0" collapsed="false">
      <c r="A2" s="2" t="s">
        <v>94</v>
      </c>
      <c r="B2" s="2"/>
      <c r="C2" s="2"/>
    </row>
    <row r="4" customFormat="false" ht="15" hidden="false" customHeight="false" outlineLevel="0" collapsed="false">
      <c r="A4" s="12" t="s">
        <v>40</v>
      </c>
      <c r="B4" s="12" t="s">
        <v>95</v>
      </c>
      <c r="C4" s="12" t="s">
        <v>96</v>
      </c>
    </row>
    <row r="5" customFormat="false" ht="33.75" hidden="false" customHeight="true" outlineLevel="0" collapsed="false">
      <c r="A5" s="13" t="s">
        <v>97</v>
      </c>
      <c r="B5" s="5" t="s">
        <v>98</v>
      </c>
      <c r="C5" s="15"/>
    </row>
    <row r="6" customFormat="false" ht="33.75" hidden="false" customHeight="true" outlineLevel="0" collapsed="false">
      <c r="A6" s="13" t="s">
        <v>99</v>
      </c>
      <c r="B6" s="5" t="s">
        <v>100</v>
      </c>
      <c r="C6" s="15"/>
    </row>
    <row r="7" customFormat="false" ht="33.75" hidden="false" customHeight="true" outlineLevel="0" collapsed="false">
      <c r="A7" s="13" t="s">
        <v>101</v>
      </c>
      <c r="B7" s="5" t="s">
        <v>102</v>
      </c>
      <c r="C7" s="15"/>
    </row>
    <row r="8" customFormat="false" ht="33.75" hidden="false" customHeight="true" outlineLevel="0" collapsed="false">
      <c r="A8" s="13" t="s">
        <v>103</v>
      </c>
      <c r="B8" s="5" t="s">
        <v>104</v>
      </c>
      <c r="C8" s="15"/>
    </row>
    <row r="9" customFormat="false" ht="33.75" hidden="false" customHeight="true" outlineLevel="0" collapsed="false">
      <c r="A9" s="13" t="s">
        <v>105</v>
      </c>
      <c r="B9" s="5" t="s">
        <v>106</v>
      </c>
      <c r="C9" s="15"/>
    </row>
    <row r="11" customFormat="false" ht="15" hidden="false" customHeight="false" outlineLevel="0" collapsed="false">
      <c r="B11" s="8" t="s">
        <v>107</v>
      </c>
      <c r="C11" s="16" t="n">
        <f aca="false">COUNTA(C5:C9)</f>
        <v>0</v>
      </c>
    </row>
    <row r="12" customFormat="false" ht="15" hidden="false" customHeight="false" outlineLevel="0" collapsed="false">
      <c r="B12" s="8" t="s">
        <v>108</v>
      </c>
      <c r="C12" s="16" t="n">
        <f aca="false">COUNTIF(C5:C9,"Yes")</f>
        <v>0</v>
      </c>
    </row>
    <row r="13" customFormat="false" ht="15" hidden="false" customHeight="false" outlineLevel="0" collapsed="false">
      <c r="B13" s="8" t="s">
        <v>109</v>
      </c>
      <c r="C13" s="16" t="str">
        <f aca="false">IF(C11&lt;5,"Answer all five",IF(C12=5,"All gates passed","Gate failed: clear it first"))</f>
        <v>Answer all five</v>
      </c>
    </row>
    <row r="15" customFormat="false" ht="15" hidden="false" customHeight="true" outlineLevel="0" collapsed="false">
      <c r="A15" s="11" t="s">
        <v>37</v>
      </c>
      <c r="B15" s="11"/>
      <c r="C15" s="11"/>
    </row>
  </sheetData>
  <mergeCells count="2">
    <mergeCell ref="A2:C2"/>
    <mergeCell ref="A15:C15"/>
  </mergeCells>
  <dataValidations count="1">
    <dataValidation allowBlank="true" errorStyle="stop" operator="between" prompt="Yes or No" promptTitle="Choose" showDropDown="false" showErrorMessage="false" showInputMessage="true" sqref="C5:C9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22"/>
    <col collapsed="false" customWidth="true" hidden="false" outlineLevel="0" max="4" min="4" style="0" width="26"/>
    <col collapsed="false" customWidth="true" hidden="false" outlineLevel="0" max="5" min="5" style="0" width="22"/>
  </cols>
  <sheetData>
    <row r="1" customFormat="false" ht="18.55" hidden="false" customHeight="false" outlineLevel="0" collapsed="false">
      <c r="A1" s="1" t="s">
        <v>110</v>
      </c>
    </row>
    <row r="2" customFormat="false" ht="43.5" hidden="false" customHeight="true" outlineLevel="0" collapsed="false">
      <c r="A2" s="2" t="s">
        <v>111</v>
      </c>
      <c r="B2" s="2"/>
      <c r="C2" s="2"/>
      <c r="D2" s="2"/>
      <c r="E2" s="2"/>
    </row>
    <row r="4" customFormat="false" ht="15" hidden="false" customHeight="false" outlineLevel="0" collapsed="false">
      <c r="A4" s="12" t="s">
        <v>112</v>
      </c>
      <c r="B4" s="12" t="s">
        <v>113</v>
      </c>
      <c r="C4" s="12" t="s">
        <v>114</v>
      </c>
      <c r="D4" s="12" t="s">
        <v>115</v>
      </c>
      <c r="E4" s="12" t="s">
        <v>116</v>
      </c>
    </row>
    <row r="5" customFormat="false" ht="15" hidden="false" customHeight="false" outlineLevel="0" collapsed="false">
      <c r="A5" s="8" t="s">
        <v>117</v>
      </c>
      <c r="B5" s="5" t="s">
        <v>118</v>
      </c>
      <c r="C5" s="5" t="s">
        <v>119</v>
      </c>
      <c r="D5" s="5" t="s">
        <v>120</v>
      </c>
      <c r="E5" s="15"/>
    </row>
    <row r="6" customFormat="false" ht="15" hidden="false" customHeight="false" outlineLevel="0" collapsed="false">
      <c r="A6" s="8" t="s">
        <v>121</v>
      </c>
      <c r="B6" s="5" t="s">
        <v>122</v>
      </c>
      <c r="C6" s="5" t="s">
        <v>123</v>
      </c>
      <c r="D6" s="5" t="s">
        <v>124</v>
      </c>
      <c r="E6" s="15"/>
    </row>
    <row r="7" customFormat="false" ht="15" hidden="false" customHeight="false" outlineLevel="0" collapsed="false">
      <c r="A7" s="8" t="s">
        <v>125</v>
      </c>
      <c r="B7" s="5" t="s">
        <v>126</v>
      </c>
      <c r="C7" s="5" t="s">
        <v>127</v>
      </c>
      <c r="D7" s="5" t="s">
        <v>128</v>
      </c>
      <c r="E7" s="15"/>
    </row>
    <row r="8" customFormat="false" ht="15" hidden="false" customHeight="false" outlineLevel="0" collapsed="false">
      <c r="A8" s="8" t="s">
        <v>129</v>
      </c>
      <c r="B8" s="5" t="s">
        <v>130</v>
      </c>
      <c r="C8" s="5" t="s">
        <v>131</v>
      </c>
      <c r="D8" s="5" t="s">
        <v>132</v>
      </c>
      <c r="E8" s="15"/>
    </row>
    <row r="9" customFormat="false" ht="15" hidden="false" customHeight="false" outlineLevel="0" collapsed="false">
      <c r="A9" s="8" t="s">
        <v>133</v>
      </c>
      <c r="B9" s="5" t="s">
        <v>134</v>
      </c>
      <c r="C9" s="5" t="s">
        <v>135</v>
      </c>
      <c r="D9" s="5" t="s">
        <v>136</v>
      </c>
      <c r="E9" s="15"/>
    </row>
    <row r="10" customFormat="false" ht="15" hidden="false" customHeight="false" outlineLevel="0" collapsed="false">
      <c r="A10" s="8" t="s">
        <v>137</v>
      </c>
      <c r="B10" s="5" t="s">
        <v>138</v>
      </c>
      <c r="C10" s="5" t="s">
        <v>139</v>
      </c>
      <c r="D10" s="5" t="s">
        <v>140</v>
      </c>
      <c r="E10" s="15"/>
    </row>
    <row r="11" customFormat="false" ht="15" hidden="false" customHeight="false" outlineLevel="0" collapsed="false">
      <c r="A11" s="8" t="s">
        <v>141</v>
      </c>
      <c r="E11" s="17" t="str">
        <f aca="false">IF(COUNT(E5:E10)=6,SUM(E5:E10),"")</f>
        <v/>
      </c>
    </row>
    <row r="12" customFormat="false" ht="30" hidden="false" customHeight="true" outlineLevel="0" collapsed="false">
      <c r="A12" s="8" t="s">
        <v>142</v>
      </c>
      <c r="E12" s="17" t="str">
        <f aca="false">IF(E11="","",IF(E11&lt;=4,"Before the threshold",IF(E11&lt;=8,"Near the threshold","After the threshold")))</f>
        <v/>
      </c>
    </row>
    <row r="14" customFormat="false" ht="15" hidden="false" customHeight="true" outlineLevel="0" collapsed="false">
      <c r="A14" s="3" t="s">
        <v>143</v>
      </c>
      <c r="B14" s="3"/>
      <c r="C14" s="3"/>
      <c r="D14" s="3"/>
      <c r="E14" s="3"/>
    </row>
    <row r="15" customFormat="false" ht="15" hidden="false" customHeight="true" outlineLevel="0" collapsed="false">
      <c r="A15" s="12" t="s">
        <v>144</v>
      </c>
      <c r="B15" s="12" t="s">
        <v>145</v>
      </c>
      <c r="C15" s="12" t="s">
        <v>146</v>
      </c>
      <c r="D15" s="12"/>
      <c r="E15" s="12"/>
    </row>
    <row r="16" customFormat="false" ht="30" hidden="false" customHeight="true" outlineLevel="0" collapsed="false">
      <c r="A16" s="13" t="s">
        <v>147</v>
      </c>
      <c r="B16" s="8" t="s">
        <v>148</v>
      </c>
      <c r="C16" s="5" t="s">
        <v>149</v>
      </c>
      <c r="D16" s="5"/>
      <c r="E16" s="5"/>
    </row>
    <row r="17" customFormat="false" ht="30" hidden="false" customHeight="true" outlineLevel="0" collapsed="false">
      <c r="A17" s="13" t="s">
        <v>150</v>
      </c>
      <c r="B17" s="8" t="s">
        <v>151</v>
      </c>
      <c r="C17" s="5" t="s">
        <v>152</v>
      </c>
      <c r="D17" s="5"/>
      <c r="E17" s="5"/>
    </row>
    <row r="18" customFormat="false" ht="30" hidden="false" customHeight="true" outlineLevel="0" collapsed="false">
      <c r="A18" s="13" t="s">
        <v>153</v>
      </c>
      <c r="B18" s="8" t="s">
        <v>154</v>
      </c>
      <c r="C18" s="5" t="s">
        <v>155</v>
      </c>
      <c r="D18" s="5"/>
      <c r="E18" s="5"/>
    </row>
    <row r="20" customFormat="false" ht="15" hidden="false" customHeight="true" outlineLevel="0" collapsed="false">
      <c r="A20" s="3" t="s">
        <v>156</v>
      </c>
      <c r="B20" s="3"/>
      <c r="C20" s="3"/>
      <c r="D20" s="3"/>
      <c r="E20" s="3"/>
    </row>
    <row r="21" customFormat="false" ht="15" hidden="false" customHeight="false" outlineLevel="0" collapsed="false">
      <c r="A21" s="8" t="s">
        <v>157</v>
      </c>
      <c r="B21" s="14" t="n">
        <v>0.05</v>
      </c>
    </row>
    <row r="22" customFormat="false" ht="15" hidden="false" customHeight="false" outlineLevel="0" collapsed="false">
      <c r="A22" s="8" t="s">
        <v>158</v>
      </c>
      <c r="B22" s="18" t="n">
        <v>0.1</v>
      </c>
    </row>
    <row r="23" customFormat="false" ht="15" hidden="false" customHeight="false" outlineLevel="0" collapsed="false">
      <c r="A23" s="8" t="s">
        <v>159</v>
      </c>
      <c r="B23" s="19" t="n">
        <v>20000</v>
      </c>
    </row>
    <row r="24" customFormat="false" ht="15" hidden="false" customHeight="false" outlineLevel="0" collapsed="false">
      <c r="A24" s="8" t="s">
        <v>160</v>
      </c>
      <c r="B24" s="20" t="n">
        <f aca="false">IF(OR(B21&lt;=0,B21&gt;=1,B22&lt;=0),"",ROUNDUP(16*B21*(1-B21)/(B21*B22)^2,0))</f>
        <v>30400</v>
      </c>
    </row>
    <row r="25" customFormat="false" ht="15" hidden="false" customHeight="false" outlineLevel="0" collapsed="false">
      <c r="A25" s="8" t="s">
        <v>161</v>
      </c>
      <c r="B25" s="20" t="n">
        <f aca="false">IF(B24="","",2*B24)</f>
        <v>60800</v>
      </c>
    </row>
    <row r="26" customFormat="false" ht="15" hidden="false" customHeight="false" outlineLevel="0" collapsed="false">
      <c r="A26" s="8" t="s">
        <v>162</v>
      </c>
      <c r="B26" s="21" t="n">
        <f aca="false">IF(OR(B25="",B23&lt;=0),"",B25/B23)</f>
        <v>3.04</v>
      </c>
    </row>
    <row r="27" customFormat="false" ht="15" hidden="false" customHeight="false" outlineLevel="0" collapsed="false">
      <c r="A27" s="8" t="s">
        <v>163</v>
      </c>
      <c r="B27" s="7" t="str">
        <f aca="false">IF(B26="","",IF(B26&lt;=1,"Yes: a reliable test within a month",IF(B26&lt;=3,"Only slowly: test bigger changes","No: test bigger changes or grow the base first")))</f>
        <v>No: test bigger changes or grow the base first</v>
      </c>
      <c r="C27" s="7"/>
      <c r="D27" s="7"/>
      <c r="E27" s="7"/>
    </row>
    <row r="28" customFormat="false" ht="15" hidden="false" customHeight="true" outlineLevel="0" collapsed="false">
      <c r="A28" s="10" t="s">
        <v>164</v>
      </c>
      <c r="B28" s="10"/>
      <c r="C28" s="10"/>
      <c r="D28" s="10"/>
      <c r="E28" s="10"/>
    </row>
    <row r="30" customFormat="false" ht="15" hidden="false" customHeight="true" outlineLevel="0" collapsed="false">
      <c r="A30" s="11" t="s">
        <v>37</v>
      </c>
      <c r="B30" s="11"/>
      <c r="C30" s="11"/>
      <c r="D30" s="11"/>
      <c r="E30" s="11"/>
    </row>
  </sheetData>
  <mergeCells count="10">
    <mergeCell ref="A2:E2"/>
    <mergeCell ref="A14:E14"/>
    <mergeCell ref="C15:E15"/>
    <mergeCell ref="C16:E16"/>
    <mergeCell ref="C17:E17"/>
    <mergeCell ref="C18:E18"/>
    <mergeCell ref="A20:E20"/>
    <mergeCell ref="B27:E27"/>
    <mergeCell ref="A28:E28"/>
    <mergeCell ref="A30:E30"/>
  </mergeCells>
  <dataValidations count="1">
    <dataValidation allowBlank="true" errorStyle="stop" operator="between" prompt="0, 1 or 2" promptTitle="Choose" showDropDown="false" showErrorMessage="false" showInputMessage="true" sqref="E5:E10" type="list">
      <formula1>"0,1,2"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0"/>
    <col collapsed="false" customWidth="true" hidden="false" outlineLevel="0" max="3" min="3" style="0" width="70"/>
    <col collapsed="false" customWidth="true" hidden="false" outlineLevel="0" max="4" min="4" style="0" width="14"/>
    <col collapsed="false" customWidth="true" hidden="false" outlineLevel="0" max="5" min="5" style="0" width="22"/>
    <col collapsed="false" customWidth="true" hidden="true" outlineLevel="0" max="6" min="6" style="0" width="13"/>
  </cols>
  <sheetData>
    <row r="1" customFormat="false" ht="18.55" hidden="false" customHeight="false" outlineLevel="0" collapsed="false">
      <c r="A1" s="1" t="s">
        <v>165</v>
      </c>
    </row>
    <row r="2" customFormat="false" ht="43.5" hidden="false" customHeight="true" outlineLevel="0" collapsed="false">
      <c r="A2" s="2" t="s">
        <v>166</v>
      </c>
      <c r="B2" s="2"/>
      <c r="C2" s="2"/>
      <c r="D2" s="2"/>
    </row>
    <row r="4" customFormat="false" ht="15" hidden="false" customHeight="false" outlineLevel="0" collapsed="false">
      <c r="A4" s="12" t="s">
        <v>167</v>
      </c>
      <c r="B4" s="12" t="s">
        <v>40</v>
      </c>
      <c r="C4" s="12" t="s">
        <v>168</v>
      </c>
      <c r="D4" s="12" t="s">
        <v>169</v>
      </c>
    </row>
    <row r="5" customFormat="false" ht="15" hidden="false" customHeight="false" outlineLevel="0" collapsed="false">
      <c r="A5" s="4" t="s">
        <v>170</v>
      </c>
      <c r="B5" s="13" t="n">
        <v>1</v>
      </c>
      <c r="C5" s="5" t="s">
        <v>171</v>
      </c>
      <c r="D5" s="15"/>
    </row>
    <row r="6" customFormat="false" ht="15" hidden="false" customHeight="false" outlineLevel="0" collapsed="false">
      <c r="A6" s="4" t="s">
        <v>170</v>
      </c>
      <c r="B6" s="13" t="n">
        <v>2</v>
      </c>
      <c r="C6" s="5" t="s">
        <v>172</v>
      </c>
      <c r="D6" s="15"/>
    </row>
    <row r="7" customFormat="false" ht="23.85" hidden="false" customHeight="false" outlineLevel="0" collapsed="false">
      <c r="A7" s="4" t="s">
        <v>170</v>
      </c>
      <c r="B7" s="13" t="n">
        <v>3</v>
      </c>
      <c r="C7" s="5" t="s">
        <v>173</v>
      </c>
      <c r="D7" s="15"/>
    </row>
    <row r="8" customFormat="false" ht="23.85" hidden="false" customHeight="false" outlineLevel="0" collapsed="false">
      <c r="A8" s="4" t="s">
        <v>170</v>
      </c>
      <c r="B8" s="13" t="n">
        <v>4</v>
      </c>
      <c r="C8" s="5" t="s">
        <v>174</v>
      </c>
      <c r="D8" s="15"/>
    </row>
    <row r="9" customFormat="false" ht="23.85" hidden="false" customHeight="false" outlineLevel="0" collapsed="false">
      <c r="A9" s="4" t="s">
        <v>175</v>
      </c>
      <c r="B9" s="13" t="n">
        <v>5</v>
      </c>
      <c r="C9" s="5" t="s">
        <v>176</v>
      </c>
      <c r="D9" s="15"/>
    </row>
    <row r="10" customFormat="false" ht="15" hidden="false" customHeight="false" outlineLevel="0" collapsed="false">
      <c r="A10" s="4" t="s">
        <v>175</v>
      </c>
      <c r="B10" s="13" t="n">
        <v>6</v>
      </c>
      <c r="C10" s="5" t="s">
        <v>177</v>
      </c>
      <c r="D10" s="15"/>
    </row>
    <row r="11" customFormat="false" ht="15" hidden="false" customHeight="false" outlineLevel="0" collapsed="false">
      <c r="A11" s="4" t="s">
        <v>175</v>
      </c>
      <c r="B11" s="13" t="n">
        <v>7</v>
      </c>
      <c r="C11" s="5" t="s">
        <v>178</v>
      </c>
      <c r="D11" s="15"/>
    </row>
    <row r="12" customFormat="false" ht="15" hidden="false" customHeight="false" outlineLevel="0" collapsed="false">
      <c r="A12" s="4" t="s">
        <v>179</v>
      </c>
      <c r="B12" s="13" t="n">
        <v>8</v>
      </c>
      <c r="C12" s="5" t="s">
        <v>180</v>
      </c>
      <c r="D12" s="15"/>
    </row>
    <row r="13" customFormat="false" ht="15" hidden="false" customHeight="false" outlineLevel="0" collapsed="false">
      <c r="A13" s="4" t="s">
        <v>179</v>
      </c>
      <c r="B13" s="13" t="n">
        <v>9</v>
      </c>
      <c r="C13" s="5" t="s">
        <v>181</v>
      </c>
      <c r="D13" s="15"/>
    </row>
    <row r="14" customFormat="false" ht="15" hidden="false" customHeight="false" outlineLevel="0" collapsed="false">
      <c r="A14" s="4" t="s">
        <v>179</v>
      </c>
      <c r="B14" s="13" t="n">
        <v>10</v>
      </c>
      <c r="C14" s="5" t="s">
        <v>182</v>
      </c>
      <c r="D14" s="15"/>
    </row>
    <row r="15" customFormat="false" ht="15" hidden="false" customHeight="false" outlineLevel="0" collapsed="false">
      <c r="A15" s="4" t="s">
        <v>183</v>
      </c>
      <c r="B15" s="13" t="n">
        <v>11</v>
      </c>
      <c r="C15" s="5" t="s">
        <v>184</v>
      </c>
      <c r="D15" s="15"/>
    </row>
    <row r="16" customFormat="false" ht="15" hidden="false" customHeight="false" outlineLevel="0" collapsed="false">
      <c r="A16" s="4" t="s">
        <v>183</v>
      </c>
      <c r="B16" s="13" t="n">
        <v>12</v>
      </c>
      <c r="C16" s="5" t="s">
        <v>185</v>
      </c>
      <c r="D16" s="15"/>
    </row>
    <row r="17" customFormat="false" ht="23.85" hidden="false" customHeight="false" outlineLevel="0" collapsed="false">
      <c r="A17" s="4" t="s">
        <v>183</v>
      </c>
      <c r="B17" s="13" t="n">
        <v>13</v>
      </c>
      <c r="C17" s="5" t="s">
        <v>186</v>
      </c>
      <c r="D17" s="15"/>
    </row>
    <row r="18" customFormat="false" ht="15" hidden="false" customHeight="false" outlineLevel="0" collapsed="false">
      <c r="A18" s="4" t="s">
        <v>187</v>
      </c>
      <c r="B18" s="13" t="n">
        <v>14</v>
      </c>
      <c r="C18" s="5" t="s">
        <v>188</v>
      </c>
      <c r="D18" s="15"/>
    </row>
    <row r="19" customFormat="false" ht="15" hidden="false" customHeight="false" outlineLevel="0" collapsed="false">
      <c r="A19" s="4" t="s">
        <v>187</v>
      </c>
      <c r="B19" s="13" t="n">
        <v>15</v>
      </c>
      <c r="C19" s="5" t="s">
        <v>189</v>
      </c>
      <c r="D19" s="15"/>
    </row>
    <row r="20" customFormat="false" ht="15" hidden="false" customHeight="false" outlineLevel="0" collapsed="false">
      <c r="A20" s="4" t="s">
        <v>187</v>
      </c>
      <c r="B20" s="13" t="n">
        <v>16</v>
      </c>
      <c r="C20" s="5" t="s">
        <v>190</v>
      </c>
      <c r="D20" s="15"/>
    </row>
    <row r="21" customFormat="false" ht="15" hidden="false" customHeight="false" outlineLevel="0" collapsed="false">
      <c r="A21" s="4" t="s">
        <v>191</v>
      </c>
      <c r="B21" s="13" t="n">
        <v>17</v>
      </c>
      <c r="C21" s="5" t="s">
        <v>192</v>
      </c>
      <c r="D21" s="15"/>
    </row>
    <row r="22" customFormat="false" ht="15" hidden="false" customHeight="false" outlineLevel="0" collapsed="false">
      <c r="A22" s="4" t="s">
        <v>191</v>
      </c>
      <c r="B22" s="13" t="n">
        <v>18</v>
      </c>
      <c r="C22" s="5" t="s">
        <v>193</v>
      </c>
      <c r="D22" s="15"/>
    </row>
    <row r="23" customFormat="false" ht="15" hidden="false" customHeight="false" outlineLevel="0" collapsed="false">
      <c r="A23" s="4" t="s">
        <v>191</v>
      </c>
      <c r="B23" s="13" t="n">
        <v>19</v>
      </c>
      <c r="C23" s="5" t="s">
        <v>194</v>
      </c>
      <c r="D23" s="15"/>
    </row>
    <row r="24" customFormat="false" ht="15" hidden="false" customHeight="false" outlineLevel="0" collapsed="false">
      <c r="A24" s="4" t="s">
        <v>191</v>
      </c>
      <c r="B24" s="13" t="n">
        <v>20</v>
      </c>
      <c r="C24" s="5" t="s">
        <v>195</v>
      </c>
      <c r="D24" s="15"/>
    </row>
    <row r="25" customFormat="false" ht="15" hidden="false" customHeight="false" outlineLevel="0" collapsed="false">
      <c r="A25" s="4" t="s">
        <v>196</v>
      </c>
      <c r="B25" s="13" t="n">
        <v>21</v>
      </c>
      <c r="C25" s="5" t="s">
        <v>197</v>
      </c>
      <c r="D25" s="15"/>
    </row>
    <row r="26" customFormat="false" ht="15" hidden="false" customHeight="false" outlineLevel="0" collapsed="false">
      <c r="A26" s="4" t="s">
        <v>196</v>
      </c>
      <c r="B26" s="13" t="n">
        <v>22</v>
      </c>
      <c r="C26" s="5" t="s">
        <v>198</v>
      </c>
      <c r="D26" s="15"/>
    </row>
    <row r="27" customFormat="false" ht="15" hidden="false" customHeight="false" outlineLevel="0" collapsed="false">
      <c r="A27" s="4" t="s">
        <v>196</v>
      </c>
      <c r="B27" s="13" t="n">
        <v>23</v>
      </c>
      <c r="C27" s="5" t="s">
        <v>199</v>
      </c>
      <c r="D27" s="15"/>
    </row>
    <row r="28" customFormat="false" ht="15" hidden="false" customHeight="false" outlineLevel="0" collapsed="false">
      <c r="A28" s="4" t="s">
        <v>200</v>
      </c>
      <c r="B28" s="13" t="n">
        <v>24</v>
      </c>
      <c r="C28" s="5" t="s">
        <v>201</v>
      </c>
      <c r="D28" s="15"/>
    </row>
    <row r="29" customFormat="false" ht="15" hidden="false" customHeight="false" outlineLevel="0" collapsed="false">
      <c r="A29" s="4" t="s">
        <v>200</v>
      </c>
      <c r="B29" s="13" t="n">
        <v>25</v>
      </c>
      <c r="C29" s="5" t="s">
        <v>202</v>
      </c>
      <c r="D29" s="15"/>
    </row>
    <row r="30" customFormat="false" ht="15" hidden="false" customHeight="false" outlineLevel="0" collapsed="false">
      <c r="A30" s="4" t="s">
        <v>200</v>
      </c>
      <c r="B30" s="13" t="n">
        <v>26</v>
      </c>
      <c r="C30" s="5" t="s">
        <v>203</v>
      </c>
      <c r="D30" s="15"/>
    </row>
    <row r="31" customFormat="false" ht="15" hidden="false" customHeight="false" outlineLevel="0" collapsed="false">
      <c r="A31" s="4" t="s">
        <v>200</v>
      </c>
      <c r="B31" s="13" t="n">
        <v>27</v>
      </c>
      <c r="C31" s="5" t="s">
        <v>204</v>
      </c>
      <c r="D31" s="15"/>
    </row>
    <row r="32" customFormat="false" ht="15" hidden="false" customHeight="false" outlineLevel="0" collapsed="false">
      <c r="A32" s="4" t="s">
        <v>200</v>
      </c>
      <c r="B32" s="13" t="n">
        <v>28</v>
      </c>
      <c r="C32" s="5" t="s">
        <v>205</v>
      </c>
      <c r="D32" s="15"/>
    </row>
    <row r="34" customFormat="false" ht="15" hidden="false" customHeight="true" outlineLevel="0" collapsed="false">
      <c r="A34" s="3" t="s">
        <v>206</v>
      </c>
      <c r="B34" s="3"/>
      <c r="C34" s="3"/>
      <c r="D34" s="3"/>
    </row>
    <row r="35" customFormat="false" ht="15" hidden="false" customHeight="false" outlineLevel="0" collapsed="false">
      <c r="A35" s="12" t="s">
        <v>167</v>
      </c>
      <c r="B35" s="12" t="s">
        <v>116</v>
      </c>
      <c r="C35" s="12" t="s">
        <v>207</v>
      </c>
      <c r="D35" s="12" t="s">
        <v>208</v>
      </c>
    </row>
    <row r="36" customFormat="false" ht="15" hidden="false" customHeight="false" outlineLevel="0" collapsed="false">
      <c r="A36" s="8" t="s">
        <v>170</v>
      </c>
      <c r="B36" s="16" t="n">
        <f aca="false">SUMIF($A$5:$A$32,"Foundations",$D$5:$D$32)</f>
        <v>0</v>
      </c>
      <c r="C36" s="13" t="n">
        <v>20</v>
      </c>
      <c r="D36" s="22" t="str">
        <f aca="false">IF(COUNTIF($A$5:$A$32,"Foundations")=COUNTIFS($A$5:$A$32,"Foundations",$D$5:$D$32,"&gt;0"),B36/C36,"")</f>
        <v/>
      </c>
      <c r="E36" s="23" t="str">
        <f aca="false">IF(D36="","",IF(D36&lt;0.6,"Bottleneck: start here",""))</f>
        <v/>
      </c>
      <c r="F36" s="24" t="n">
        <f aca="false">IF(D36="",9,D36)+ROW()/1000000</f>
        <v>9.000036</v>
      </c>
    </row>
    <row r="37" customFormat="false" ht="15" hidden="false" customHeight="false" outlineLevel="0" collapsed="false">
      <c r="A37" s="8" t="s">
        <v>175</v>
      </c>
      <c r="B37" s="16" t="n">
        <f aca="false">SUMIF($A$5:$A$32,"Collect",$D$5:$D$32)</f>
        <v>0</v>
      </c>
      <c r="C37" s="13" t="n">
        <v>15</v>
      </c>
      <c r="D37" s="22" t="str">
        <f aca="false">IF(COUNTIF($A$5:$A$32,"Collect")=COUNTIFS($A$5:$A$32,"Collect",$D$5:$D$32,"&gt;0"),B37/C37,"")</f>
        <v/>
      </c>
      <c r="E37" s="23" t="str">
        <f aca="false">IF(D37="","",IF(D37&lt;0.6,"Bottleneck: start here",""))</f>
        <v/>
      </c>
      <c r="F37" s="24" t="n">
        <f aca="false">IF(D37="",9,D37)+ROW()/1000000</f>
        <v>9.000037</v>
      </c>
    </row>
    <row r="38" customFormat="false" ht="15" hidden="false" customHeight="false" outlineLevel="0" collapsed="false">
      <c r="A38" s="8" t="s">
        <v>179</v>
      </c>
      <c r="B38" s="16" t="n">
        <f aca="false">SUMIF($A$5:$A$32,"Learn",$D$5:$D$32)</f>
        <v>0</v>
      </c>
      <c r="C38" s="13" t="n">
        <v>15</v>
      </c>
      <c r="D38" s="22" t="str">
        <f aca="false">IF(COUNTIF($A$5:$A$32,"Learn")=COUNTIFS($A$5:$A$32,"Learn",$D$5:$D$32,"&gt;0"),B38/C38,"")</f>
        <v/>
      </c>
      <c r="E38" s="23" t="str">
        <f aca="false">IF(D38="","",IF(D38&lt;0.6,"Bottleneck: start here",""))</f>
        <v/>
      </c>
      <c r="F38" s="24" t="n">
        <f aca="false">IF(D38="",9,D38)+ROW()/1000000</f>
        <v>9.000038</v>
      </c>
    </row>
    <row r="39" customFormat="false" ht="15" hidden="false" customHeight="false" outlineLevel="0" collapsed="false">
      <c r="A39" s="8" t="s">
        <v>183</v>
      </c>
      <c r="B39" s="16" t="n">
        <f aca="false">SUMIF($A$5:$A$32,"Predict",$D$5:$D$32)</f>
        <v>0</v>
      </c>
      <c r="C39" s="13" t="n">
        <v>15</v>
      </c>
      <c r="D39" s="22" t="str">
        <f aca="false">IF(COUNTIF($A$5:$A$32,"Predict")=COUNTIFS($A$5:$A$32,"Predict",$D$5:$D$32,"&gt;0"),B39/C39,"")</f>
        <v/>
      </c>
      <c r="E39" s="23" t="str">
        <f aca="false">IF(D39="","",IF(D39&lt;0.6,"Bottleneck: start here",""))</f>
        <v/>
      </c>
      <c r="F39" s="24" t="n">
        <f aca="false">IF(D39="",9,D39)+ROW()/1000000</f>
        <v>9.000039</v>
      </c>
    </row>
    <row r="40" customFormat="false" ht="15" hidden="false" customHeight="false" outlineLevel="0" collapsed="false">
      <c r="A40" s="8" t="s">
        <v>187</v>
      </c>
      <c r="B40" s="16" t="n">
        <f aca="false">SUMIF($A$5:$A$32,"Test",$D$5:$D$32)</f>
        <v>0</v>
      </c>
      <c r="C40" s="13" t="n">
        <v>15</v>
      </c>
      <c r="D40" s="22" t="str">
        <f aca="false">IF(COUNTIF($A$5:$A$32,"Test")=COUNTIFS($A$5:$A$32,"Test",$D$5:$D$32,"&gt;0"),B40/C40,"")</f>
        <v/>
      </c>
      <c r="E40" s="23" t="str">
        <f aca="false">IF(D40="","",IF(D40&lt;0.6,"Bottleneck: start here",""))</f>
        <v/>
      </c>
      <c r="F40" s="24" t="n">
        <f aca="false">IF(D40="",9,D40)+ROW()/1000000</f>
        <v>9.00004</v>
      </c>
    </row>
    <row r="41" customFormat="false" ht="15" hidden="false" customHeight="false" outlineLevel="0" collapsed="false">
      <c r="A41" s="8" t="s">
        <v>191</v>
      </c>
      <c r="B41" s="16" t="n">
        <f aca="false">SUMIF($A$5:$A$32,"Deploy",$D$5:$D$32)</f>
        <v>0</v>
      </c>
      <c r="C41" s="13" t="n">
        <v>20</v>
      </c>
      <c r="D41" s="22" t="str">
        <f aca="false">IF(COUNTIF($A$5:$A$32,"Deploy")=COUNTIFS($A$5:$A$32,"Deploy",$D$5:$D$32,"&gt;0"),B41/C41,"")</f>
        <v/>
      </c>
      <c r="E41" s="23" t="str">
        <f aca="false">IF(D41="","",IF(D41&lt;0.6,"Bottleneck: start here",""))</f>
        <v/>
      </c>
      <c r="F41" s="24" t="n">
        <f aca="false">IF(D41="",9,D41)+ROW()/1000000</f>
        <v>9.000041</v>
      </c>
    </row>
    <row r="42" customFormat="false" ht="15" hidden="false" customHeight="false" outlineLevel="0" collapsed="false">
      <c r="A42" s="8" t="s">
        <v>209</v>
      </c>
      <c r="B42" s="16" t="n">
        <f aca="false">SUMIF($A$5:$A$32,"Measure",$D$5:$D$32)</f>
        <v>0</v>
      </c>
      <c r="C42" s="13" t="n">
        <v>15</v>
      </c>
      <c r="D42" s="22" t="str">
        <f aca="false">IF(COUNTIF($A$5:$A$32,"Measure")=COUNTIFS($A$5:$A$32,"Measure",$D$5:$D$32,"&gt;0"),B42/C42,"")</f>
        <v/>
      </c>
      <c r="E42" s="23" t="str">
        <f aca="false">IF(D42="","",IF(D42&lt;0.6,"Bottleneck: start here",""))</f>
        <v/>
      </c>
      <c r="F42" s="24" t="n">
        <f aca="false">IF(D42="",9,D42)+ROW()/1000000</f>
        <v>9.000042</v>
      </c>
    </row>
    <row r="43" customFormat="false" ht="15" hidden="false" customHeight="false" outlineLevel="0" collapsed="false">
      <c r="A43" s="8" t="s">
        <v>200</v>
      </c>
      <c r="B43" s="16" t="n">
        <f aca="false">SUMIF($A$5:$A$32,"Guardrails",$D$5:$D$32)</f>
        <v>0</v>
      </c>
      <c r="C43" s="13" t="n">
        <v>25</v>
      </c>
      <c r="D43" s="22" t="str">
        <f aca="false">IF(COUNTIF($A$5:$A$32,"Guardrails")=COUNTIFS($A$5:$A$32,"Guardrails",$D$5:$D$32,"&gt;0"),B43/C43,"")</f>
        <v/>
      </c>
      <c r="E43" s="23" t="str">
        <f aca="false">IF(D43="","",IF(D43&lt;0.6,"Bottleneck: start here",""))</f>
        <v/>
      </c>
      <c r="F43" s="24" t="n">
        <f aca="false">IF(D43="",9,D43)+ROW()/1000000</f>
        <v>9.000043</v>
      </c>
    </row>
    <row r="44" customFormat="false" ht="15" hidden="false" customHeight="false" outlineLevel="0" collapsed="false">
      <c r="A44" s="8" t="s">
        <v>210</v>
      </c>
      <c r="B44" s="17" t="n">
        <f aca="false">SUM(B36:B43)</f>
        <v>0</v>
      </c>
      <c r="C44" s="25" t="n">
        <v>140</v>
      </c>
    </row>
    <row r="45" customFormat="false" ht="15" hidden="false" customHeight="false" outlineLevel="0" collapsed="false">
      <c r="A45" s="8" t="s">
        <v>211</v>
      </c>
      <c r="B45" s="26" t="str">
        <f aca="false">IF(COUNT(D5:D32)=28,B44/140,"")</f>
        <v/>
      </c>
      <c r="C45" s="27" t="s">
        <v>212</v>
      </c>
      <c r="D45" s="13" t="str">
        <f aca="false">COUNT(D5:D32)&amp;" of 28"</f>
        <v>0 of 28</v>
      </c>
    </row>
    <row r="46" customFormat="false" ht="15" hidden="false" customHeight="false" outlineLevel="0" collapsed="false">
      <c r="A46" s="8" t="s">
        <v>32</v>
      </c>
      <c r="B46" s="7" t="str">
        <f aca="false">IF(B45="","",IF(SMALL($F$36:$F$43,1)&gt;=0.6,"None below 60% (lowest: "&amp;INDEX($A$36:$A$43,MATCH(SMALL($F$36:$F$43,1),$F$36:$F$43,0))&amp;")",INDEX($A$36:$A$43,MATCH(SMALL($F$36:$F$43,1),$F$36:$F$43,0))&amp;" and "&amp;INDEX($A$36:$A$43,MATCH(SMALL($F$36:$F$43,2),$F$36:$F$43,0))))</f>
        <v/>
      </c>
      <c r="C46" s="7"/>
      <c r="D46" s="7"/>
    </row>
    <row r="48" customFormat="false" ht="15" hidden="false" customHeight="true" outlineLevel="0" collapsed="false">
      <c r="A48" s="3" t="s">
        <v>213</v>
      </c>
      <c r="B48" s="3"/>
      <c r="C48" s="3"/>
      <c r="D48" s="3"/>
    </row>
    <row r="49" customFormat="false" ht="15" hidden="false" customHeight="false" outlineLevel="0" collapsed="false">
      <c r="A49" s="28" t="str">
        <f aca="false">IF($B$45="","",IF(AND(D40&gt;=0.6,D41&gt;=0.6,OR(D37&lt;0.6,D38&lt;0.6)),"Guessing fast: strong Test and Deploy, weak Collect or Learn.",""))</f>
        <v/>
      </c>
      <c r="B49" s="28"/>
      <c r="C49" s="28"/>
      <c r="D49" s="28"/>
    </row>
    <row r="50" customFormat="false" ht="15" hidden="false" customHeight="false" outlineLevel="0" collapsed="false">
      <c r="A50" s="28" t="str">
        <f aca="false">IF($B$45="","",IF(AND(D37&gt;=0.6,D38&gt;=0.6,OR(D40&lt;0.6,D41&lt;0.6)),"Learning but not acting: strong Collect and Learn, weak Test or Deploy.",""))</f>
        <v/>
      </c>
      <c r="B50" s="28"/>
      <c r="C50" s="28"/>
      <c r="D50" s="28"/>
    </row>
    <row r="51" customFormat="false" ht="15" hidden="false" customHeight="false" outlineLevel="0" collapsed="false">
      <c r="A51" s="28" t="str">
        <f aca="false">IF($B$45="","",IF(AND(D41&gt;=0.6,D43&lt;0.6),"Automating risk: high Deploy with weak Guardrails. Fix this before handing more work to AI agents.",""))</f>
        <v/>
      </c>
      <c r="B51" s="28"/>
      <c r="C51" s="28"/>
      <c r="D51" s="28"/>
    </row>
    <row r="52" customFormat="false" ht="15" hidden="false" customHeight="false" outlineLevel="0" collapsed="false">
      <c r="A52" s="28" t="str">
        <f aca="false">IF($B$45="","",IF(D43&lt;0.6,"Warning: Guardrails are below 60%, whatever the total.",""))</f>
        <v/>
      </c>
      <c r="B52" s="28"/>
      <c r="C52" s="28"/>
      <c r="D52" s="28"/>
    </row>
    <row r="53" customFormat="false" ht="15" hidden="false" customHeight="false" outlineLevel="0" collapsed="false">
      <c r="A53" s="28" t="str">
        <f aca="false">IF($B$45="","",IF(COUNTIF(D36:D43,"&lt;0.6")=0,"No area is below 60%. Keep the weakest area in view.",COUNTIF(D36:D43,"&lt;0.6")&amp;" area(s) below 60% are marked Bottleneck in the table above. Start with the lowest."))</f>
        <v/>
      </c>
      <c r="B53" s="28"/>
      <c r="C53" s="28"/>
      <c r="D53" s="28"/>
    </row>
    <row r="55" customFormat="false" ht="15" hidden="false" customHeight="true" outlineLevel="0" collapsed="false">
      <c r="A55" s="11" t="s">
        <v>37</v>
      </c>
      <c r="B55" s="11"/>
      <c r="C55" s="11"/>
      <c r="D55" s="11"/>
    </row>
  </sheetData>
  <mergeCells count="10">
    <mergeCell ref="A2:D2"/>
    <mergeCell ref="A34:D34"/>
    <mergeCell ref="B46:D46"/>
    <mergeCell ref="A48:D48"/>
    <mergeCell ref="A49:D49"/>
    <mergeCell ref="A50:D50"/>
    <mergeCell ref="A51:D51"/>
    <mergeCell ref="A52:D52"/>
    <mergeCell ref="A53:D53"/>
    <mergeCell ref="A55:D55"/>
  </mergeCells>
  <dataValidations count="1">
    <dataValidation allowBlank="true" errorStyle="stop" operator="between" prompt="1 to 5" promptTitle="Choose" showDropDown="false" showErrorMessage="false" showInputMessage="true" sqref="D5:D32" type="list">
      <formula1>"1,2,3,4,5"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40"/>
  </cols>
  <sheetData>
    <row r="1" customFormat="false" ht="18.55" hidden="false" customHeight="false" outlineLevel="0" collapsed="false">
      <c r="A1" s="1" t="s">
        <v>214</v>
      </c>
    </row>
    <row r="2" customFormat="false" ht="43.5" hidden="false" customHeight="true" outlineLevel="0" collapsed="false">
      <c r="A2" s="2" t="s">
        <v>215</v>
      </c>
      <c r="B2" s="2"/>
      <c r="C2" s="2"/>
      <c r="D2" s="2"/>
    </row>
    <row r="4" customFormat="false" ht="15" hidden="false" customHeight="false" outlineLevel="0" collapsed="false">
      <c r="A4" s="12" t="s">
        <v>216</v>
      </c>
      <c r="B4" s="12" t="s">
        <v>217</v>
      </c>
      <c r="C4" s="12" t="s">
        <v>218</v>
      </c>
      <c r="D4" s="12" t="s">
        <v>219</v>
      </c>
    </row>
    <row r="5" customFormat="false" ht="43.5" hidden="false" customHeight="true" outlineLevel="0" collapsed="false">
      <c r="A5" s="8" t="s">
        <v>220</v>
      </c>
      <c r="B5" s="5" t="s">
        <v>221</v>
      </c>
      <c r="C5" s="5" t="s">
        <v>222</v>
      </c>
      <c r="D5" s="5" t="s">
        <v>223</v>
      </c>
    </row>
    <row r="6" customFormat="false" ht="43.5" hidden="false" customHeight="true" outlineLevel="0" collapsed="false">
      <c r="A6" s="8" t="s">
        <v>224</v>
      </c>
      <c r="B6" s="5" t="s">
        <v>225</v>
      </c>
      <c r="C6" s="5" t="s">
        <v>226</v>
      </c>
      <c r="D6" s="5" t="s">
        <v>227</v>
      </c>
    </row>
    <row r="7" customFormat="false" ht="43.5" hidden="false" customHeight="true" outlineLevel="0" collapsed="false">
      <c r="A7" s="8" t="s">
        <v>228</v>
      </c>
      <c r="B7" s="5" t="s">
        <v>229</v>
      </c>
      <c r="C7" s="5" t="s">
        <v>230</v>
      </c>
      <c r="D7" s="5" t="s">
        <v>231</v>
      </c>
    </row>
    <row r="8" customFormat="false" ht="43.5" hidden="false" customHeight="true" outlineLevel="0" collapsed="false">
      <c r="A8" s="8" t="s">
        <v>232</v>
      </c>
      <c r="B8" s="5" t="s">
        <v>233</v>
      </c>
      <c r="C8" s="5" t="s">
        <v>234</v>
      </c>
      <c r="D8" s="5" t="s">
        <v>230</v>
      </c>
    </row>
    <row r="9" customFormat="false" ht="15" hidden="false" customHeight="true" outlineLevel="0" collapsed="false">
      <c r="A9" s="8" t="s">
        <v>235</v>
      </c>
      <c r="B9" s="5" t="s">
        <v>236</v>
      </c>
      <c r="C9" s="5"/>
      <c r="D9" s="5"/>
    </row>
    <row r="11" customFormat="false" ht="15" hidden="false" customHeight="true" outlineLevel="0" collapsed="false">
      <c r="A11" s="3" t="s">
        <v>237</v>
      </c>
      <c r="B11" s="3"/>
      <c r="C11" s="3"/>
      <c r="D11" s="3"/>
    </row>
    <row r="12" customFormat="false" ht="15" hidden="false" customHeight="false" outlineLevel="0" collapsed="false">
      <c r="A12" s="8" t="s">
        <v>238</v>
      </c>
      <c r="B12" s="7" t="str">
        <f aca="false">'C Gates'!C12&amp;" of 5"</f>
        <v>0 of 5</v>
      </c>
    </row>
    <row r="13" customFormat="false" ht="15" hidden="false" customHeight="false" outlineLevel="0" collapsed="false">
      <c r="A13" s="8" t="s">
        <v>239</v>
      </c>
      <c r="B13" s="7" t="str">
        <f aca="false">IF('D Threshold'!E11="","Not complete",'D Threshold'!E11&amp;" of 12: "&amp;'D Threshold'!E12)</f>
        <v>Not complete</v>
      </c>
    </row>
    <row r="14" customFormat="false" ht="15" hidden="false" customHeight="false" outlineLevel="0" collapsed="false">
      <c r="A14" s="8" t="s">
        <v>216</v>
      </c>
      <c r="B14" s="7" t="str">
        <f aca="false">IF('E Scorecard'!B45="","Not complete",TEXT('E Scorecard'!B45,"0%"))</f>
        <v>Not complete</v>
      </c>
    </row>
    <row r="15" customFormat="false" ht="15" hidden="false" customHeight="false" outlineLevel="0" collapsed="false">
      <c r="A15" s="8" t="s">
        <v>240</v>
      </c>
      <c r="B15" s="16" t="str">
        <f aca="false">IF('E Scorecard'!B45="","",IF('E Scorecard'!B45&gt;=0.75,1,IF('E Scorecard'!B45&gt;=0.55,2,IF('E Scorecard'!B45&gt;=0.4,3,4))))</f>
        <v/>
      </c>
    </row>
    <row r="16" customFormat="false" ht="15" hidden="false" customHeight="false" outlineLevel="0" collapsed="false">
      <c r="A16" s="8" t="s">
        <v>241</v>
      </c>
      <c r="B16" s="16" t="str">
        <f aca="false">IF('D Threshold'!E11="","",IF('D Threshold'!E11&lt;=4,1,IF('D Threshold'!E11&lt;=8,2,3)))</f>
        <v/>
      </c>
    </row>
    <row r="17" customFormat="false" ht="36" hidden="false" customHeight="true" outlineLevel="0" collapsed="false">
      <c r="A17" s="29" t="s">
        <v>242</v>
      </c>
      <c r="B17" s="30" t="str">
        <f aca="false">IF(OR('C Gates'!C11&lt;5,B15="",B16=""),"Complete Parts C, D and E to see your decision",IF(AND('C Gates'!C12&lt;5,LEFT(INDEX(B5:D8,B15,B16),7)&lt;&gt;"NOT NOW"),"BUILD THE FOUNDATIONS: clear the failed gate first",INDEX(B5:D8,B15,B16)))</f>
        <v>Complete Parts C, D and E to see your decision</v>
      </c>
      <c r="C17" s="30"/>
      <c r="D17" s="30"/>
    </row>
    <row r="19" customFormat="false" ht="15" hidden="false" customHeight="true" outlineLevel="0" collapsed="false">
      <c r="A19" s="3" t="s">
        <v>243</v>
      </c>
      <c r="B19" s="3"/>
      <c r="C19" s="3"/>
      <c r="D19" s="3"/>
    </row>
    <row r="20" customFormat="false" ht="15" hidden="false" customHeight="true" outlineLevel="0" collapsed="false">
      <c r="A20" s="12" t="s">
        <v>41</v>
      </c>
      <c r="B20" s="12" t="s">
        <v>42</v>
      </c>
      <c r="C20" s="12"/>
      <c r="D20" s="12"/>
    </row>
    <row r="21" customFormat="false" ht="21.75" hidden="false" customHeight="true" outlineLevel="0" collapsed="false">
      <c r="A21" s="8" t="s">
        <v>244</v>
      </c>
      <c r="B21" s="7" t="n">
        <f aca="false">'B Company Type'!B12</f>
        <v>0</v>
      </c>
      <c r="C21" s="7"/>
      <c r="D21" s="7"/>
    </row>
    <row r="22" customFormat="false" ht="21.75" hidden="false" customHeight="true" outlineLevel="0" collapsed="false">
      <c r="A22" s="8" t="s">
        <v>108</v>
      </c>
      <c r="B22" s="7" t="str">
        <f aca="false">B12</f>
        <v>0 of 5</v>
      </c>
      <c r="C22" s="7"/>
      <c r="D22" s="7"/>
    </row>
    <row r="23" customFormat="false" ht="21.75" hidden="false" customHeight="true" outlineLevel="0" collapsed="false">
      <c r="A23" s="8" t="s">
        <v>245</v>
      </c>
      <c r="B23" s="7" t="str">
        <f aca="false">B13</f>
        <v>Not complete</v>
      </c>
      <c r="C23" s="7"/>
      <c r="D23" s="7"/>
    </row>
    <row r="24" customFormat="false" ht="21.75" hidden="false" customHeight="true" outlineLevel="0" collapsed="false">
      <c r="A24" s="8" t="s">
        <v>246</v>
      </c>
      <c r="B24" s="7" t="str">
        <f aca="false">B14</f>
        <v>Not complete</v>
      </c>
      <c r="C24" s="7"/>
      <c r="D24" s="7"/>
    </row>
    <row r="25" customFormat="false" ht="21.75" hidden="false" customHeight="true" outlineLevel="0" collapsed="false">
      <c r="A25" s="8" t="s">
        <v>32</v>
      </c>
      <c r="B25" s="7" t="str">
        <f aca="false">'E Scorecard'!B46</f>
        <v/>
      </c>
      <c r="C25" s="7"/>
      <c r="D25" s="7"/>
    </row>
    <row r="26" customFormat="false" ht="21.75" hidden="false" customHeight="true" outlineLevel="0" collapsed="false">
      <c r="A26" s="8" t="s">
        <v>247</v>
      </c>
      <c r="B26" s="7" t="str">
        <f aca="false">B17</f>
        <v>Complete Parts C, D and E to see your decision</v>
      </c>
      <c r="C26" s="7"/>
      <c r="D26" s="7"/>
    </row>
    <row r="27" customFormat="false" ht="21.75" hidden="false" customHeight="true" outlineLevel="0" collapsed="false">
      <c r="A27" s="8" t="s">
        <v>248</v>
      </c>
      <c r="B27" s="6"/>
      <c r="C27" s="6"/>
      <c r="D27" s="6"/>
    </row>
    <row r="28" customFormat="false" ht="21.75" hidden="false" customHeight="true" outlineLevel="0" collapsed="false">
      <c r="A28" s="8" t="s">
        <v>249</v>
      </c>
      <c r="B28" s="6"/>
      <c r="C28" s="6"/>
      <c r="D28" s="6"/>
    </row>
    <row r="29" customFormat="false" ht="21.75" hidden="false" customHeight="true" outlineLevel="0" collapsed="false">
      <c r="A29" s="8" t="s">
        <v>250</v>
      </c>
      <c r="B29" s="6"/>
      <c r="C29" s="6"/>
      <c r="D29" s="6"/>
    </row>
    <row r="31" customFormat="false" ht="15" hidden="false" customHeight="true" outlineLevel="0" collapsed="false">
      <c r="A31" s="11" t="s">
        <v>37</v>
      </c>
      <c r="B31" s="11"/>
      <c r="C31" s="11"/>
      <c r="D31" s="11"/>
    </row>
  </sheetData>
  <mergeCells count="16">
    <mergeCell ref="A2:D2"/>
    <mergeCell ref="B9:D9"/>
    <mergeCell ref="A11:D11"/>
    <mergeCell ref="B17:D17"/>
    <mergeCell ref="A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1:D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80"/>
    <col collapsed="false" customWidth="true" hidden="false" outlineLevel="0" max="3" min="3" style="0" width="34"/>
  </cols>
  <sheetData>
    <row r="1" customFormat="false" ht="18.55" hidden="false" customHeight="false" outlineLevel="0" collapsed="false">
      <c r="A1" s="1" t="s">
        <v>251</v>
      </c>
    </row>
    <row r="2" customFormat="false" ht="43.5" hidden="false" customHeight="true" outlineLevel="0" collapsed="false">
      <c r="A2" s="2" t="s">
        <v>252</v>
      </c>
      <c r="B2" s="2"/>
      <c r="C2" s="2"/>
    </row>
    <row r="4" customFormat="false" ht="15" hidden="false" customHeight="false" outlineLevel="0" collapsed="false">
      <c r="A4" s="12" t="s">
        <v>145</v>
      </c>
      <c r="B4" s="12" t="s">
        <v>253</v>
      </c>
      <c r="C4" s="12" t="s">
        <v>254</v>
      </c>
    </row>
    <row r="5" customFormat="false" ht="57.75" hidden="false" customHeight="true" outlineLevel="0" collapsed="false">
      <c r="A5" s="8" t="s">
        <v>148</v>
      </c>
      <c r="B5" s="5" t="s">
        <v>255</v>
      </c>
      <c r="C5" s="5" t="s">
        <v>256</v>
      </c>
    </row>
    <row r="6" customFormat="false" ht="57.75" hidden="false" customHeight="true" outlineLevel="0" collapsed="false">
      <c r="A6" s="8" t="s">
        <v>151</v>
      </c>
      <c r="B6" s="5" t="s">
        <v>257</v>
      </c>
      <c r="C6" s="5" t="s">
        <v>258</v>
      </c>
    </row>
    <row r="7" customFormat="false" ht="57.75" hidden="false" customHeight="true" outlineLevel="0" collapsed="false">
      <c r="A7" s="8" t="s">
        <v>154</v>
      </c>
      <c r="B7" s="5" t="s">
        <v>259</v>
      </c>
      <c r="C7" s="5" t="s">
        <v>260</v>
      </c>
    </row>
    <row r="9" customFormat="false" ht="15" hidden="false" customHeight="false" outlineLevel="0" collapsed="false">
      <c r="A9" s="8" t="s">
        <v>142</v>
      </c>
      <c r="B9" s="7" t="str">
        <f aca="false">'D Threshold'!E12</f>
        <v/>
      </c>
    </row>
    <row r="10" customFormat="false" ht="57.75" hidden="false" customHeight="true" outlineLevel="0" collapsed="false">
      <c r="A10" s="8" t="s">
        <v>34</v>
      </c>
      <c r="B10" s="7" t="str">
        <f aca="false">IF(B9="","Complete Part D first",INDEX(B5:B7,MATCH(B9,A5:A7,0)))</f>
        <v>Complete Part D first</v>
      </c>
    </row>
    <row r="11" customFormat="false" ht="15" hidden="false" customHeight="false" outlineLevel="0" collapsed="false">
      <c r="A11" s="8" t="s">
        <v>254</v>
      </c>
      <c r="B11" s="7" t="str">
        <f aca="false">IF(B9="","",INDEX(C5:C7,MATCH(B9,A5:A7,0)))</f>
        <v/>
      </c>
    </row>
    <row r="12" customFormat="false" ht="15" hidden="false" customHeight="false" outlineLevel="0" collapsed="false">
      <c r="A12" s="8" t="s">
        <v>261</v>
      </c>
      <c r="B12" s="7" t="str">
        <f aca="false">'E Scorecard'!B46</f>
        <v/>
      </c>
    </row>
    <row r="13" customFormat="false" ht="36" hidden="false" customHeight="true" outlineLevel="0" collapsed="false">
      <c r="A13" s="8" t="s">
        <v>262</v>
      </c>
      <c r="B13" s="6"/>
      <c r="C13" s="6"/>
    </row>
    <row r="15" customFormat="false" ht="15" hidden="false" customHeight="true" outlineLevel="0" collapsed="false">
      <c r="A15" s="3" t="s">
        <v>263</v>
      </c>
      <c r="B15" s="3"/>
      <c r="C15" s="3"/>
    </row>
    <row r="16" customFormat="false" ht="15" hidden="false" customHeight="false" outlineLevel="0" collapsed="false">
      <c r="A16" s="12" t="s">
        <v>264</v>
      </c>
      <c r="B16" s="12" t="s">
        <v>265</v>
      </c>
      <c r="C16" s="12" t="s">
        <v>266</v>
      </c>
    </row>
    <row r="17" customFormat="false" ht="15" hidden="false" customHeight="false" outlineLevel="0" collapsed="false">
      <c r="A17" s="8" t="s">
        <v>267</v>
      </c>
      <c r="B17" s="5" t="s">
        <v>268</v>
      </c>
      <c r="C17" s="15"/>
    </row>
    <row r="18" customFormat="false" ht="15" hidden="false" customHeight="false" outlineLevel="0" collapsed="false">
      <c r="A18" s="8" t="s">
        <v>269</v>
      </c>
      <c r="B18" s="5" t="s">
        <v>270</v>
      </c>
      <c r="C18" s="15"/>
    </row>
    <row r="19" customFormat="false" ht="15" hidden="false" customHeight="false" outlineLevel="0" collapsed="false">
      <c r="A19" s="8" t="s">
        <v>271</v>
      </c>
      <c r="B19" s="5" t="s">
        <v>272</v>
      </c>
      <c r="C19" s="15"/>
    </row>
    <row r="20" customFormat="false" ht="15" hidden="false" customHeight="false" outlineLevel="0" collapsed="false">
      <c r="A20" s="8" t="s">
        <v>273</v>
      </c>
      <c r="B20" s="7" t="str">
        <f aca="false">IF(COUNT(C17:C19)&lt;3,"Rate all three",INDEX(A17:A19,MATCH(MIN(C17:C19),C17:C19,0)))</f>
        <v>Rate all three</v>
      </c>
    </row>
    <row r="22" customFormat="false" ht="15" hidden="false" customHeight="true" outlineLevel="0" collapsed="false">
      <c r="A22" s="11" t="s">
        <v>37</v>
      </c>
      <c r="B22" s="11"/>
      <c r="C22" s="11"/>
    </row>
  </sheetData>
  <mergeCells count="4">
    <mergeCell ref="A2:C2"/>
    <mergeCell ref="B13:C13"/>
    <mergeCell ref="A15:C15"/>
    <mergeCell ref="A22:C22"/>
  </mergeCells>
  <dataValidations count="1">
    <dataValidation allowBlank="true" errorStyle="stop" operator="between" prompt="1 to 5" promptTitle="Choose" showDropDown="false" showErrorMessage="false" showInputMessage="true" sqref="C17:C19" type="list">
      <formula1>"1,2,3,4,5"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8"/>
    <col collapsed="false" customWidth="true" hidden="false" outlineLevel="0" max="3" min="3" style="0" width="40"/>
    <col collapsed="false" customWidth="true" hidden="false" outlineLevel="0" max="4" min="4" style="0" width="20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9"/>
    <col collapsed="false" customWidth="true" hidden="false" outlineLevel="0" max="9" min="9" style="0" width="8"/>
  </cols>
  <sheetData>
    <row r="1" customFormat="false" ht="18.55" hidden="false" customHeight="false" outlineLevel="0" collapsed="false">
      <c r="A1" s="1" t="s">
        <v>274</v>
      </c>
    </row>
    <row r="2" customFormat="false" ht="43.5" hidden="false" customHeight="true" outlineLevel="0" collapsed="false">
      <c r="A2" s="2" t="s">
        <v>275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true" outlineLevel="0" collapsed="false">
      <c r="A4" s="3" t="s">
        <v>276</v>
      </c>
      <c r="B4" s="3"/>
      <c r="C4" s="3"/>
      <c r="D4" s="3"/>
      <c r="E4" s="3"/>
      <c r="F4" s="3"/>
      <c r="G4" s="3"/>
      <c r="H4" s="3"/>
      <c r="I4" s="3"/>
    </row>
    <row r="5" customFormat="false" ht="15" hidden="false" customHeight="true" outlineLevel="0" collapsed="false">
      <c r="A5" s="8" t="s">
        <v>277</v>
      </c>
      <c r="B5" s="8"/>
      <c r="C5" s="8"/>
      <c r="D5" s="6"/>
      <c r="E5" s="6"/>
      <c r="F5" s="6"/>
      <c r="G5" s="6"/>
      <c r="H5" s="6"/>
      <c r="I5" s="6"/>
    </row>
    <row r="6" customFormat="false" ht="15" hidden="false" customHeight="true" outlineLevel="0" collapsed="false">
      <c r="A6" s="8" t="s">
        <v>278</v>
      </c>
      <c r="B6" s="8"/>
      <c r="C6" s="8"/>
      <c r="D6" s="6"/>
      <c r="E6" s="6"/>
      <c r="F6" s="6"/>
      <c r="G6" s="6"/>
      <c r="H6" s="6"/>
      <c r="I6" s="6"/>
    </row>
    <row r="7" customFormat="false" ht="15" hidden="false" customHeight="true" outlineLevel="0" collapsed="false">
      <c r="A7" s="8" t="s">
        <v>279</v>
      </c>
      <c r="B7" s="8"/>
      <c r="C7" s="8"/>
      <c r="D7" s="6"/>
      <c r="E7" s="6"/>
      <c r="F7" s="6"/>
      <c r="G7" s="6"/>
      <c r="H7" s="6"/>
      <c r="I7" s="6"/>
    </row>
    <row r="8" customFormat="false" ht="15" hidden="false" customHeight="true" outlineLevel="0" collapsed="false">
      <c r="A8" s="8" t="s">
        <v>280</v>
      </c>
      <c r="B8" s="8"/>
      <c r="C8" s="8"/>
      <c r="D8" s="6"/>
      <c r="E8" s="6"/>
      <c r="F8" s="6"/>
      <c r="G8" s="6"/>
      <c r="H8" s="6"/>
      <c r="I8" s="6"/>
    </row>
    <row r="9" customFormat="false" ht="15" hidden="false" customHeight="true" outlineLevel="0" collapsed="false">
      <c r="A9" s="8" t="s">
        <v>281</v>
      </c>
      <c r="B9" s="8"/>
      <c r="C9" s="8"/>
      <c r="D9" s="6"/>
      <c r="E9" s="6"/>
      <c r="F9" s="6"/>
      <c r="G9" s="6"/>
      <c r="H9" s="6"/>
      <c r="I9" s="6"/>
    </row>
    <row r="10" customFormat="false" ht="15" hidden="false" customHeight="true" outlineLevel="0" collapsed="false">
      <c r="A10" s="8" t="s">
        <v>282</v>
      </c>
      <c r="B10" s="8"/>
      <c r="C10" s="8"/>
      <c r="D10" s="6"/>
      <c r="E10" s="6"/>
      <c r="F10" s="6"/>
      <c r="G10" s="6"/>
      <c r="H10" s="6"/>
      <c r="I10" s="6"/>
    </row>
    <row r="12" customFormat="false" ht="26.85" hidden="false" customHeight="true" outlineLevel="0" collapsed="false">
      <c r="A12" s="3" t="s">
        <v>283</v>
      </c>
      <c r="B12" s="3"/>
      <c r="C12" s="3"/>
      <c r="D12" s="3"/>
      <c r="E12" s="3"/>
      <c r="F12" s="3"/>
      <c r="G12" s="3"/>
      <c r="H12" s="3"/>
      <c r="I12" s="3"/>
    </row>
    <row r="13" customFormat="false" ht="15" hidden="false" customHeight="false" outlineLevel="0" collapsed="false">
      <c r="A13" s="12" t="s">
        <v>40</v>
      </c>
      <c r="B13" s="12" t="s">
        <v>284</v>
      </c>
      <c r="C13" s="12" t="s">
        <v>285</v>
      </c>
      <c r="D13" s="12" t="s">
        <v>286</v>
      </c>
      <c r="E13" s="12" t="s">
        <v>287</v>
      </c>
      <c r="F13" s="12" t="s">
        <v>288</v>
      </c>
      <c r="G13" s="12" t="s">
        <v>289</v>
      </c>
      <c r="H13" s="12" t="s">
        <v>290</v>
      </c>
      <c r="I13" s="12" t="s">
        <v>291</v>
      </c>
    </row>
    <row r="14" customFormat="false" ht="23.85" hidden="false" customHeight="false" outlineLevel="0" collapsed="false">
      <c r="A14" s="31" t="s">
        <v>292</v>
      </c>
      <c r="B14" s="32" t="s">
        <v>293</v>
      </c>
      <c r="C14" s="32" t="s">
        <v>294</v>
      </c>
      <c r="D14" s="32" t="s">
        <v>295</v>
      </c>
      <c r="E14" s="31" t="n">
        <v>7</v>
      </c>
      <c r="F14" s="31" t="n">
        <v>6</v>
      </c>
      <c r="G14" s="31" t="n">
        <v>8</v>
      </c>
      <c r="H14" s="33" t="n">
        <f aca="false">AVERAGE(E14:G14)</f>
        <v>7</v>
      </c>
      <c r="I14" s="31" t="s">
        <v>296</v>
      </c>
    </row>
    <row r="15" customFormat="false" ht="30" hidden="false" customHeight="true" outlineLevel="0" collapsed="false">
      <c r="A15" s="13" t="n">
        <v>1</v>
      </c>
      <c r="B15" s="6"/>
      <c r="C15" s="6"/>
      <c r="D15" s="6"/>
      <c r="E15" s="15"/>
      <c r="F15" s="15"/>
      <c r="G15" s="15"/>
      <c r="H15" s="34" t="str">
        <f aca="false">IF(COUNT(E15:G15)=3,AVERAGE(E15:G15),"")</f>
        <v/>
      </c>
      <c r="I15" s="16" t="str">
        <f aca="false">IF(H15="","",RANK(H15,$H$15:$H$24))</f>
        <v/>
      </c>
    </row>
    <row r="16" customFormat="false" ht="30" hidden="false" customHeight="true" outlineLevel="0" collapsed="false">
      <c r="A16" s="13" t="n">
        <v>2</v>
      </c>
      <c r="B16" s="6"/>
      <c r="C16" s="6"/>
      <c r="D16" s="6"/>
      <c r="E16" s="15"/>
      <c r="F16" s="15"/>
      <c r="G16" s="15"/>
      <c r="H16" s="34" t="str">
        <f aca="false">IF(COUNT(E16:G16)=3,AVERAGE(E16:G16),"")</f>
        <v/>
      </c>
      <c r="I16" s="16" t="str">
        <f aca="false">IF(H16="","",RANK(H16,$H$15:$H$24))</f>
        <v/>
      </c>
    </row>
    <row r="17" customFormat="false" ht="30" hidden="false" customHeight="true" outlineLevel="0" collapsed="false">
      <c r="A17" s="13" t="n">
        <v>3</v>
      </c>
      <c r="B17" s="6"/>
      <c r="C17" s="6"/>
      <c r="D17" s="6"/>
      <c r="E17" s="15"/>
      <c r="F17" s="15"/>
      <c r="G17" s="15"/>
      <c r="H17" s="34" t="str">
        <f aca="false">IF(COUNT(E17:G17)=3,AVERAGE(E17:G17),"")</f>
        <v/>
      </c>
      <c r="I17" s="16" t="str">
        <f aca="false">IF(H17="","",RANK(H17,$H$15:$H$24))</f>
        <v/>
      </c>
    </row>
    <row r="18" customFormat="false" ht="30" hidden="false" customHeight="true" outlineLevel="0" collapsed="false">
      <c r="A18" s="13" t="n">
        <v>4</v>
      </c>
      <c r="B18" s="6"/>
      <c r="C18" s="6"/>
      <c r="D18" s="6"/>
      <c r="E18" s="15"/>
      <c r="F18" s="15"/>
      <c r="G18" s="15"/>
      <c r="H18" s="34" t="str">
        <f aca="false">IF(COUNT(E18:G18)=3,AVERAGE(E18:G18),"")</f>
        <v/>
      </c>
      <c r="I18" s="16" t="str">
        <f aca="false">IF(H18="","",RANK(H18,$H$15:$H$24))</f>
        <v/>
      </c>
    </row>
    <row r="19" customFormat="false" ht="30" hidden="false" customHeight="true" outlineLevel="0" collapsed="false">
      <c r="A19" s="13" t="n">
        <v>5</v>
      </c>
      <c r="B19" s="6"/>
      <c r="C19" s="6"/>
      <c r="D19" s="6"/>
      <c r="E19" s="15"/>
      <c r="F19" s="15"/>
      <c r="G19" s="15"/>
      <c r="H19" s="34" t="str">
        <f aca="false">IF(COUNT(E19:G19)=3,AVERAGE(E19:G19),"")</f>
        <v/>
      </c>
      <c r="I19" s="16" t="str">
        <f aca="false">IF(H19="","",RANK(H19,$H$15:$H$24))</f>
        <v/>
      </c>
    </row>
    <row r="20" customFormat="false" ht="30" hidden="false" customHeight="true" outlineLevel="0" collapsed="false">
      <c r="A20" s="13" t="n">
        <v>6</v>
      </c>
      <c r="B20" s="6"/>
      <c r="C20" s="6"/>
      <c r="D20" s="6"/>
      <c r="E20" s="15"/>
      <c r="F20" s="15"/>
      <c r="G20" s="15"/>
      <c r="H20" s="34" t="str">
        <f aca="false">IF(COUNT(E20:G20)=3,AVERAGE(E20:G20),"")</f>
        <v/>
      </c>
      <c r="I20" s="16" t="str">
        <f aca="false">IF(H20="","",RANK(H20,$H$15:$H$24))</f>
        <v/>
      </c>
    </row>
    <row r="21" customFormat="false" ht="30" hidden="false" customHeight="true" outlineLevel="0" collapsed="false">
      <c r="A21" s="13" t="n">
        <v>7</v>
      </c>
      <c r="B21" s="6"/>
      <c r="C21" s="6"/>
      <c r="D21" s="6"/>
      <c r="E21" s="15"/>
      <c r="F21" s="15"/>
      <c r="G21" s="15"/>
      <c r="H21" s="34" t="str">
        <f aca="false">IF(COUNT(E21:G21)=3,AVERAGE(E21:G21),"")</f>
        <v/>
      </c>
      <c r="I21" s="16" t="str">
        <f aca="false">IF(H21="","",RANK(H21,$H$15:$H$24))</f>
        <v/>
      </c>
    </row>
    <row r="22" customFormat="false" ht="30" hidden="false" customHeight="true" outlineLevel="0" collapsed="false">
      <c r="A22" s="13" t="n">
        <v>8</v>
      </c>
      <c r="B22" s="6"/>
      <c r="C22" s="6"/>
      <c r="D22" s="6"/>
      <c r="E22" s="15"/>
      <c r="F22" s="15"/>
      <c r="G22" s="15"/>
      <c r="H22" s="34" t="str">
        <f aca="false">IF(COUNT(E22:G22)=3,AVERAGE(E22:G22),"")</f>
        <v/>
      </c>
      <c r="I22" s="16" t="str">
        <f aca="false">IF(H22="","",RANK(H22,$H$15:$H$24))</f>
        <v/>
      </c>
    </row>
    <row r="23" customFormat="false" ht="30" hidden="false" customHeight="true" outlineLevel="0" collapsed="false">
      <c r="A23" s="13" t="n">
        <v>9</v>
      </c>
      <c r="B23" s="6"/>
      <c r="C23" s="6"/>
      <c r="D23" s="6"/>
      <c r="E23" s="15"/>
      <c r="F23" s="15"/>
      <c r="G23" s="15"/>
      <c r="H23" s="34" t="str">
        <f aca="false">IF(COUNT(E23:G23)=3,AVERAGE(E23:G23),"")</f>
        <v/>
      </c>
      <c r="I23" s="16" t="str">
        <f aca="false">IF(H23="","",RANK(H23,$H$15:$H$24))</f>
        <v/>
      </c>
    </row>
    <row r="24" customFormat="false" ht="30" hidden="false" customHeight="true" outlineLevel="0" collapsed="false">
      <c r="A24" s="13" t="n">
        <v>10</v>
      </c>
      <c r="B24" s="6"/>
      <c r="C24" s="6"/>
      <c r="D24" s="6"/>
      <c r="E24" s="15"/>
      <c r="F24" s="15"/>
      <c r="G24" s="15"/>
      <c r="H24" s="34" t="str">
        <f aca="false">IF(COUNT(E24:G24)=3,AVERAGE(E24:G24),"")</f>
        <v/>
      </c>
      <c r="I24" s="16" t="str">
        <f aca="false">IF(H24="","",RANK(H24,$H$15:$H$24))</f>
        <v/>
      </c>
    </row>
    <row r="26" customFormat="false" ht="15" hidden="false" customHeight="true" outlineLevel="0" collapsed="false">
      <c r="A26" s="3" t="s">
        <v>297</v>
      </c>
      <c r="B26" s="3"/>
      <c r="C26" s="3"/>
      <c r="D26" s="3"/>
      <c r="E26" s="3"/>
      <c r="F26" s="3"/>
      <c r="G26" s="3"/>
      <c r="H26" s="3"/>
      <c r="I26" s="3"/>
    </row>
    <row r="27" customFormat="false" ht="15" hidden="false" customHeight="true" outlineLevel="0" collapsed="false">
      <c r="A27" s="12" t="s">
        <v>298</v>
      </c>
      <c r="B27" s="12" t="s">
        <v>299</v>
      </c>
      <c r="C27" s="12"/>
      <c r="D27" s="12" t="s">
        <v>300</v>
      </c>
      <c r="E27" s="12"/>
      <c r="F27" s="12" t="s">
        <v>301</v>
      </c>
      <c r="G27" s="12"/>
      <c r="H27" s="12"/>
      <c r="I27" s="12"/>
    </row>
    <row r="28" customFormat="false" ht="15" hidden="false" customHeight="true" outlineLevel="0" collapsed="false">
      <c r="A28" s="8" t="s">
        <v>175</v>
      </c>
      <c r="B28" s="5" t="s">
        <v>302</v>
      </c>
      <c r="C28" s="5"/>
      <c r="D28" s="5" t="s">
        <v>303</v>
      </c>
      <c r="E28" s="5"/>
      <c r="F28" s="5" t="s">
        <v>304</v>
      </c>
      <c r="G28" s="5"/>
      <c r="H28" s="5"/>
      <c r="I28" s="5"/>
    </row>
    <row r="29" customFormat="false" ht="15" hidden="false" customHeight="true" outlineLevel="0" collapsed="false">
      <c r="A29" s="8" t="s">
        <v>179</v>
      </c>
      <c r="B29" s="5" t="s">
        <v>305</v>
      </c>
      <c r="C29" s="5"/>
      <c r="D29" s="5" t="s">
        <v>306</v>
      </c>
      <c r="E29" s="5"/>
      <c r="F29" s="5" t="s">
        <v>307</v>
      </c>
      <c r="G29" s="5"/>
      <c r="H29" s="5"/>
      <c r="I29" s="5"/>
    </row>
    <row r="30" customFormat="false" ht="15" hidden="false" customHeight="true" outlineLevel="0" collapsed="false">
      <c r="A30" s="8" t="s">
        <v>183</v>
      </c>
      <c r="B30" s="5" t="s">
        <v>308</v>
      </c>
      <c r="C30" s="5"/>
      <c r="D30" s="5" t="s">
        <v>309</v>
      </c>
      <c r="E30" s="5"/>
      <c r="F30" s="5" t="s">
        <v>310</v>
      </c>
      <c r="G30" s="5"/>
      <c r="H30" s="5"/>
      <c r="I30" s="5"/>
    </row>
    <row r="31" customFormat="false" ht="15" hidden="false" customHeight="true" outlineLevel="0" collapsed="false">
      <c r="A31" s="8" t="s">
        <v>187</v>
      </c>
      <c r="B31" s="5" t="s">
        <v>311</v>
      </c>
      <c r="C31" s="5"/>
      <c r="D31" s="5" t="s">
        <v>312</v>
      </c>
      <c r="E31" s="5"/>
      <c r="F31" s="5" t="s">
        <v>313</v>
      </c>
      <c r="G31" s="5"/>
      <c r="H31" s="5"/>
      <c r="I31" s="5"/>
    </row>
    <row r="32" customFormat="false" ht="15" hidden="false" customHeight="true" outlineLevel="0" collapsed="false">
      <c r="A32" s="8" t="s">
        <v>191</v>
      </c>
      <c r="B32" s="5" t="s">
        <v>314</v>
      </c>
      <c r="C32" s="5"/>
      <c r="D32" s="5" t="s">
        <v>315</v>
      </c>
      <c r="E32" s="5"/>
      <c r="F32" s="5" t="s">
        <v>316</v>
      </c>
      <c r="G32" s="5"/>
      <c r="H32" s="5"/>
      <c r="I32" s="5"/>
    </row>
    <row r="33" customFormat="false" ht="15" hidden="false" customHeight="true" outlineLevel="0" collapsed="false">
      <c r="A33" s="8" t="s">
        <v>196</v>
      </c>
      <c r="B33" s="5" t="s">
        <v>317</v>
      </c>
      <c r="C33" s="5"/>
      <c r="D33" s="5" t="s">
        <v>318</v>
      </c>
      <c r="E33" s="5"/>
      <c r="F33" s="5" t="s">
        <v>319</v>
      </c>
      <c r="G33" s="5"/>
      <c r="H33" s="5"/>
      <c r="I33" s="5"/>
    </row>
    <row r="35" customFormat="false" ht="15" hidden="false" customHeight="true" outlineLevel="0" collapsed="false">
      <c r="A35" s="3" t="s">
        <v>320</v>
      </c>
      <c r="B35" s="3"/>
      <c r="C35" s="3"/>
      <c r="D35" s="3"/>
      <c r="E35" s="3"/>
      <c r="F35" s="3"/>
      <c r="G35" s="3"/>
      <c r="H35" s="3"/>
      <c r="I35" s="3"/>
    </row>
    <row r="36" customFormat="false" ht="15" hidden="false" customHeight="true" outlineLevel="0" collapsed="false">
      <c r="A36" s="8" t="s">
        <v>321</v>
      </c>
      <c r="B36" s="8"/>
      <c r="C36" s="8"/>
      <c r="D36" s="6"/>
      <c r="E36" s="6"/>
      <c r="F36" s="6"/>
      <c r="G36" s="6"/>
      <c r="H36" s="6"/>
      <c r="I36" s="6"/>
    </row>
    <row r="37" customFormat="false" ht="15" hidden="false" customHeight="true" outlineLevel="0" collapsed="false">
      <c r="A37" s="8" t="s">
        <v>322</v>
      </c>
      <c r="B37" s="8"/>
      <c r="C37" s="8"/>
      <c r="D37" s="6"/>
      <c r="E37" s="6"/>
      <c r="F37" s="6"/>
      <c r="G37" s="6"/>
      <c r="H37" s="6"/>
      <c r="I37" s="6"/>
    </row>
    <row r="38" customFormat="false" ht="15" hidden="false" customHeight="true" outlineLevel="0" collapsed="false">
      <c r="A38" s="8" t="s">
        <v>323</v>
      </c>
      <c r="B38" s="8"/>
      <c r="C38" s="8"/>
      <c r="D38" s="20" t="n">
        <f aca="false">'D Threshold'!B24</f>
        <v>30400</v>
      </c>
      <c r="E38" s="20"/>
      <c r="F38" s="20"/>
      <c r="G38" s="20"/>
      <c r="H38" s="20"/>
      <c r="I38" s="20"/>
    </row>
    <row r="39" customFormat="false" ht="15" hidden="false" customHeight="true" outlineLevel="0" collapsed="false">
      <c r="A39" s="8" t="s">
        <v>324</v>
      </c>
      <c r="B39" s="8"/>
      <c r="C39" s="8"/>
      <c r="D39" s="6"/>
      <c r="E39" s="6"/>
      <c r="F39" s="6"/>
      <c r="G39" s="6"/>
      <c r="H39" s="6"/>
      <c r="I39" s="6"/>
    </row>
    <row r="40" customFormat="false" ht="15" hidden="false" customHeight="true" outlineLevel="0" collapsed="false">
      <c r="A40" s="8" t="s">
        <v>325</v>
      </c>
      <c r="B40" s="8"/>
      <c r="C40" s="8"/>
      <c r="D40" s="6"/>
      <c r="E40" s="6"/>
      <c r="F40" s="6"/>
      <c r="G40" s="6"/>
      <c r="H40" s="6"/>
      <c r="I40" s="6"/>
    </row>
    <row r="41" customFormat="false" ht="15" hidden="false" customHeight="true" outlineLevel="0" collapsed="false">
      <c r="A41" s="8" t="s">
        <v>326</v>
      </c>
      <c r="B41" s="8"/>
      <c r="C41" s="8"/>
      <c r="D41" s="6"/>
      <c r="E41" s="6"/>
      <c r="F41" s="6"/>
      <c r="G41" s="6"/>
      <c r="H41" s="6"/>
      <c r="I41" s="6"/>
    </row>
    <row r="42" customFormat="false" ht="15" hidden="false" customHeight="true" outlineLevel="0" collapsed="false">
      <c r="A42" s="8" t="s">
        <v>327</v>
      </c>
      <c r="B42" s="8"/>
      <c r="C42" s="8"/>
      <c r="D42" s="6"/>
      <c r="E42" s="6"/>
      <c r="F42" s="6"/>
      <c r="G42" s="6"/>
      <c r="H42" s="6"/>
      <c r="I42" s="6"/>
    </row>
    <row r="43" customFormat="false" ht="15" hidden="false" customHeight="true" outlineLevel="0" collapsed="false">
      <c r="A43" s="8" t="s">
        <v>328</v>
      </c>
      <c r="B43" s="8"/>
      <c r="C43" s="8"/>
      <c r="D43" s="6"/>
      <c r="E43" s="6"/>
      <c r="F43" s="6"/>
      <c r="G43" s="6"/>
      <c r="H43" s="6"/>
      <c r="I43" s="6"/>
    </row>
    <row r="44" customFormat="false" ht="15" hidden="false" customHeight="true" outlineLevel="0" collapsed="false">
      <c r="A44" s="8" t="s">
        <v>329</v>
      </c>
      <c r="B44" s="8"/>
      <c r="C44" s="8"/>
      <c r="D44" s="6"/>
      <c r="E44" s="6"/>
      <c r="F44" s="6"/>
      <c r="G44" s="6"/>
      <c r="H44" s="6"/>
      <c r="I44" s="6"/>
    </row>
    <row r="45" customFormat="false" ht="15" hidden="false" customHeight="true" outlineLevel="0" collapsed="false">
      <c r="A45" s="8" t="s">
        <v>330</v>
      </c>
      <c r="B45" s="8"/>
      <c r="C45" s="8"/>
      <c r="D45" s="6"/>
      <c r="E45" s="6"/>
      <c r="F45" s="6"/>
      <c r="G45" s="6"/>
      <c r="H45" s="6"/>
      <c r="I45" s="6"/>
    </row>
    <row r="47" customFormat="false" ht="15" hidden="false" customHeight="true" outlineLevel="0" collapsed="false">
      <c r="A47" s="3" t="s">
        <v>331</v>
      </c>
      <c r="B47" s="3"/>
      <c r="C47" s="3"/>
      <c r="D47" s="3"/>
      <c r="E47" s="3"/>
      <c r="F47" s="3"/>
      <c r="G47" s="3"/>
      <c r="H47" s="3"/>
      <c r="I47" s="3"/>
    </row>
    <row r="48" customFormat="false" ht="15" hidden="false" customHeight="true" outlineLevel="0" collapsed="false">
      <c r="A48" s="5" t="s">
        <v>332</v>
      </c>
      <c r="B48" s="5"/>
      <c r="C48" s="5"/>
      <c r="D48" s="15"/>
    </row>
    <row r="49" customFormat="false" ht="15" hidden="false" customHeight="true" outlineLevel="0" collapsed="false">
      <c r="A49" s="5" t="s">
        <v>333</v>
      </c>
      <c r="B49" s="5"/>
      <c r="C49" s="5"/>
      <c r="D49" s="15"/>
    </row>
    <row r="50" customFormat="false" ht="15" hidden="false" customHeight="true" outlineLevel="0" collapsed="false">
      <c r="A50" s="5" t="s">
        <v>334</v>
      </c>
      <c r="B50" s="5"/>
      <c r="C50" s="5"/>
      <c r="D50" s="15"/>
    </row>
    <row r="51" customFormat="false" ht="15" hidden="false" customHeight="true" outlineLevel="0" collapsed="false">
      <c r="A51" s="5" t="s">
        <v>335</v>
      </c>
      <c r="B51" s="5"/>
      <c r="C51" s="5"/>
      <c r="D51" s="15"/>
    </row>
    <row r="52" customFormat="false" ht="15" hidden="false" customHeight="true" outlineLevel="0" collapsed="false">
      <c r="A52" s="5" t="s">
        <v>336</v>
      </c>
      <c r="B52" s="5"/>
      <c r="C52" s="5"/>
      <c r="D52" s="15"/>
    </row>
    <row r="53" customFormat="false" ht="15" hidden="false" customHeight="true" outlineLevel="0" collapsed="false">
      <c r="A53" s="5" t="s">
        <v>337</v>
      </c>
      <c r="B53" s="5"/>
      <c r="C53" s="5"/>
      <c r="D53" s="15"/>
    </row>
    <row r="54" customFormat="false" ht="15" hidden="false" customHeight="true" outlineLevel="0" collapsed="false">
      <c r="A54" s="5" t="s">
        <v>338</v>
      </c>
      <c r="B54" s="5"/>
      <c r="C54" s="5"/>
      <c r="D54" s="15"/>
    </row>
    <row r="55" customFormat="false" ht="15" hidden="false" customHeight="true" outlineLevel="0" collapsed="false">
      <c r="A55" s="5" t="s">
        <v>339</v>
      </c>
      <c r="B55" s="5"/>
      <c r="C55" s="5"/>
      <c r="D55" s="15"/>
    </row>
    <row r="56" customFormat="false" ht="15" hidden="false" customHeight="true" outlineLevel="0" collapsed="false">
      <c r="A56" s="8" t="s">
        <v>340</v>
      </c>
      <c r="B56" s="8"/>
      <c r="C56" s="8"/>
      <c r="D56" s="9" t="str">
        <f aca="false">IF(COUNTA(D48:D55)&lt;8,"Tick all eight",IF(COUNTIF(D48:D55,"Yes")=8,"Yes: all guardrails in place","No: fix the items marked No"))</f>
        <v>Tick all eight</v>
      </c>
      <c r="E56" s="9"/>
      <c r="F56" s="9"/>
      <c r="G56" s="9"/>
      <c r="H56" s="9"/>
      <c r="I56" s="9"/>
    </row>
    <row r="58" customFormat="false" ht="15" hidden="false" customHeight="true" outlineLevel="0" collapsed="false">
      <c r="A58" s="11" t="s">
        <v>37</v>
      </c>
      <c r="B58" s="11"/>
      <c r="C58" s="11"/>
      <c r="D58" s="11"/>
      <c r="E58" s="11"/>
      <c r="F58" s="11"/>
      <c r="G58" s="11"/>
      <c r="H58" s="11"/>
      <c r="I58" s="11"/>
    </row>
  </sheetData>
  <mergeCells count="70">
    <mergeCell ref="A2:I2"/>
    <mergeCell ref="A4:I4"/>
    <mergeCell ref="A5:C5"/>
    <mergeCell ref="D5:I5"/>
    <mergeCell ref="A6:C6"/>
    <mergeCell ref="D6:I6"/>
    <mergeCell ref="A7:C7"/>
    <mergeCell ref="D7:I7"/>
    <mergeCell ref="A8:C8"/>
    <mergeCell ref="D8:I8"/>
    <mergeCell ref="A9:C9"/>
    <mergeCell ref="D9:I9"/>
    <mergeCell ref="A10:C10"/>
    <mergeCell ref="D10:I10"/>
    <mergeCell ref="A12:I12"/>
    <mergeCell ref="A26:I26"/>
    <mergeCell ref="B27:C27"/>
    <mergeCell ref="D27:E27"/>
    <mergeCell ref="F27:I27"/>
    <mergeCell ref="B28:C28"/>
    <mergeCell ref="D28:E28"/>
    <mergeCell ref="F28:I28"/>
    <mergeCell ref="B29:C29"/>
    <mergeCell ref="D29:E29"/>
    <mergeCell ref="F29:I29"/>
    <mergeCell ref="B30:C30"/>
    <mergeCell ref="D30:E30"/>
    <mergeCell ref="F30:I30"/>
    <mergeCell ref="B31:C31"/>
    <mergeCell ref="D31:E31"/>
    <mergeCell ref="F31:I31"/>
    <mergeCell ref="B32:C32"/>
    <mergeCell ref="D32:E32"/>
    <mergeCell ref="F32:I32"/>
    <mergeCell ref="B33:C33"/>
    <mergeCell ref="D33:E33"/>
    <mergeCell ref="F33:I33"/>
    <mergeCell ref="A35:I35"/>
    <mergeCell ref="A36:C36"/>
    <mergeCell ref="D36:I36"/>
    <mergeCell ref="A37:C37"/>
    <mergeCell ref="D37:I37"/>
    <mergeCell ref="A38:C38"/>
    <mergeCell ref="D38:I38"/>
    <mergeCell ref="A39:C39"/>
    <mergeCell ref="D39:I39"/>
    <mergeCell ref="A40:C40"/>
    <mergeCell ref="D40:I40"/>
    <mergeCell ref="A41:C41"/>
    <mergeCell ref="D41:I41"/>
    <mergeCell ref="A42:C42"/>
    <mergeCell ref="D42:I42"/>
    <mergeCell ref="A43:C43"/>
    <mergeCell ref="D43:I43"/>
    <mergeCell ref="A44:C44"/>
    <mergeCell ref="D44:I44"/>
    <mergeCell ref="A45:C45"/>
    <mergeCell ref="D45:I45"/>
    <mergeCell ref="A47:I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D56:I56"/>
    <mergeCell ref="A58:I58"/>
  </mergeCells>
  <dataValidations count="2">
    <dataValidation allowBlank="true" errorStyle="stop" operator="between" prompt="A whole number from 1 to 10" showDropDown="false" showErrorMessage="false" showInputMessage="true" sqref="E15:G24" type="whole">
      <formula1>1</formula1>
      <formula2>10</formula2>
    </dataValidation>
    <dataValidation allowBlank="true" errorStyle="stop" operator="between" prompt="Yes or No" promptTitle="Choose" showDropDown="false" showErrorMessage="false" showInputMessage="true" sqref="D48:D5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30"/>
    <col collapsed="false" customWidth="true" hidden="false" outlineLevel="0" max="4" min="4" style="0" width="36"/>
    <col collapsed="false" customWidth="true" hidden="false" outlineLevel="0" max="5" min="5" style="0" width="30"/>
  </cols>
  <sheetData>
    <row r="1" customFormat="false" ht="18.55" hidden="false" customHeight="false" outlineLevel="0" collapsed="false">
      <c r="A1" s="1" t="s">
        <v>341</v>
      </c>
    </row>
    <row r="2" customFormat="false" ht="43.5" hidden="false" customHeight="true" outlineLevel="0" collapsed="false">
      <c r="A2" s="2" t="s">
        <v>342</v>
      </c>
      <c r="B2" s="2"/>
      <c r="C2" s="2"/>
      <c r="D2" s="2"/>
      <c r="E2" s="2"/>
    </row>
    <row r="4" customFormat="false" ht="15" hidden="false" customHeight="true" outlineLevel="0" collapsed="false">
      <c r="A4" s="3" t="s">
        <v>343</v>
      </c>
      <c r="B4" s="3"/>
      <c r="C4" s="3"/>
      <c r="D4" s="3"/>
      <c r="E4" s="3"/>
    </row>
    <row r="5" customFormat="false" ht="15" hidden="false" customHeight="true" outlineLevel="0" collapsed="false">
      <c r="A5" s="28" t="s">
        <v>344</v>
      </c>
      <c r="B5" s="28"/>
      <c r="C5" s="28"/>
      <c r="D5" s="28"/>
      <c r="E5" s="28"/>
    </row>
    <row r="6" customFormat="false" ht="15" hidden="false" customHeight="true" outlineLevel="0" collapsed="false">
      <c r="A6" s="28" t="s">
        <v>345</v>
      </c>
      <c r="B6" s="28"/>
      <c r="C6" s="28"/>
      <c r="D6" s="28"/>
      <c r="E6" s="28"/>
    </row>
    <row r="7" customFormat="false" ht="15" hidden="false" customHeight="true" outlineLevel="0" collapsed="false">
      <c r="A7" s="28" t="s">
        <v>346</v>
      </c>
      <c r="B7" s="28"/>
      <c r="C7" s="28"/>
      <c r="D7" s="28"/>
      <c r="E7" s="28"/>
    </row>
    <row r="8" customFormat="false" ht="15" hidden="false" customHeight="true" outlineLevel="0" collapsed="false">
      <c r="A8" s="28" t="s">
        <v>347</v>
      </c>
      <c r="B8" s="28"/>
      <c r="C8" s="28"/>
      <c r="D8" s="28"/>
      <c r="E8" s="28"/>
    </row>
    <row r="10" customFormat="false" ht="15" hidden="false" customHeight="true" outlineLevel="0" collapsed="false">
      <c r="A10" s="3" t="s">
        <v>348</v>
      </c>
      <c r="B10" s="3"/>
      <c r="C10" s="3"/>
      <c r="D10" s="3"/>
      <c r="E10" s="3"/>
    </row>
    <row r="11" customFormat="false" ht="15" hidden="false" customHeight="false" outlineLevel="0" collapsed="false">
      <c r="A11" s="12" t="s">
        <v>349</v>
      </c>
      <c r="B11" s="12" t="s">
        <v>350</v>
      </c>
      <c r="C11" s="12" t="s">
        <v>351</v>
      </c>
      <c r="D11" s="12" t="s">
        <v>352</v>
      </c>
      <c r="E11" s="12" t="s">
        <v>353</v>
      </c>
    </row>
    <row r="12" customFormat="false" ht="39.75" hidden="false" customHeight="true" outlineLevel="0" collapsed="false">
      <c r="A12" s="25" t="s">
        <v>354</v>
      </c>
      <c r="B12" s="7" t="str">
        <f aca="false">IF(OR('D Threshold'!E11="",'E Scorecard'!B45=""),"",'D Threshold'!E11&amp;" of 12; "&amp;TEXT('E Scorecard'!B45,"0%"))</f>
        <v/>
      </c>
      <c r="C12" s="6"/>
      <c r="D12" s="6"/>
      <c r="E12" s="6"/>
    </row>
    <row r="13" customFormat="false" ht="39.75" hidden="false" customHeight="true" outlineLevel="0" collapsed="false">
      <c r="A13" s="25" t="s">
        <v>355</v>
      </c>
      <c r="B13" s="6"/>
      <c r="C13" s="6"/>
      <c r="D13" s="6"/>
      <c r="E13" s="6"/>
    </row>
    <row r="14" customFormat="false" ht="39.75" hidden="false" customHeight="true" outlineLevel="0" collapsed="false">
      <c r="A14" s="25" t="s">
        <v>356</v>
      </c>
      <c r="B14" s="6"/>
      <c r="C14" s="6"/>
      <c r="D14" s="6"/>
      <c r="E14" s="6"/>
    </row>
    <row r="15" customFormat="false" ht="39.75" hidden="false" customHeight="true" outlineLevel="0" collapsed="false">
      <c r="A15" s="25" t="s">
        <v>357</v>
      </c>
      <c r="B15" s="6"/>
      <c r="C15" s="6"/>
      <c r="D15" s="6"/>
      <c r="E15" s="6"/>
    </row>
    <row r="17" customFormat="false" ht="15" hidden="false" customHeight="true" outlineLevel="0" collapsed="false">
      <c r="A17" s="10" t="s">
        <v>358</v>
      </c>
      <c r="B17" s="10"/>
      <c r="C17" s="10"/>
      <c r="D17" s="10"/>
      <c r="E17" s="10"/>
    </row>
    <row r="19" customFormat="false" ht="15" hidden="false" customHeight="true" outlineLevel="0" collapsed="false">
      <c r="A19" s="11" t="s">
        <v>37</v>
      </c>
      <c r="B19" s="11"/>
      <c r="C19" s="11"/>
      <c r="D19" s="11"/>
      <c r="E19" s="11"/>
    </row>
  </sheetData>
  <mergeCells count="9">
    <mergeCell ref="A2:E2"/>
    <mergeCell ref="A4:E4"/>
    <mergeCell ref="A5:E5"/>
    <mergeCell ref="A6:E6"/>
    <mergeCell ref="A7:E7"/>
    <mergeCell ref="A8:E8"/>
    <mergeCell ref="A10:E10"/>
    <mergeCell ref="A17:E17"/>
    <mergeCell ref="A19:E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2026-11-04T10:42:22Z</dcterms:created>
  <dc:creator>openpyxl</dc:creator>
  <dc:description/>
  <dc:language>en-US</dc:language>
  <cp:lastModifiedBy/>
  <dcterms:modified xsi:type="dcterms:W3CDTF">2026-11-04T10:42:23Z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